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uca\Downloads\Data Collection CMC paper - version 2\SAXS\"/>
    </mc:Choice>
  </mc:AlternateContent>
  <xr:revisionPtr revIDLastSave="0" documentId="13_ncr:1_{BE35C101-A4BD-4D59-8346-1368AD5AEDA6}" xr6:coauthVersionLast="47" xr6:coauthVersionMax="47" xr10:uidLastSave="{00000000-0000-0000-0000-000000000000}"/>
  <bookViews>
    <workbookView xWindow="4710" yWindow="4485" windowWidth="22980" windowHeight="11385" firstSheet="1" activeTab="5" xr2:uid="{7CAE50F2-E1A0-4897-A8E4-B8E3D68D808F}"/>
  </bookViews>
  <sheets>
    <sheet name="Peak fitting coefficients" sheetId="5" r:id="rId1"/>
    <sheet name="Shoulder fitting coefficients" sheetId="6" r:id="rId2"/>
    <sheet name="Aqueous" sheetId="7" r:id="rId3"/>
    <sheet name="EtOH-water" sheetId="1" r:id="rId4"/>
    <sheet name="Acetone-water" sheetId="2" r:id="rId5"/>
    <sheet name="IPA-water" sheetId="3" r:id="rId6"/>
    <sheet name="B value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6" l="1"/>
  <c r="L14" i="6" s="1"/>
  <c r="M14" i="6" s="1"/>
  <c r="K14" i="6"/>
  <c r="K13" i="6"/>
  <c r="J13" i="6"/>
  <c r="L13" i="6" s="1"/>
  <c r="M13" i="6" s="1"/>
  <c r="Q25" i="5"/>
  <c r="Q32" i="5"/>
  <c r="Q33" i="5"/>
  <c r="N9" i="5"/>
  <c r="Q9" i="5" s="1"/>
  <c r="N10" i="5"/>
  <c r="Q10" i="5" s="1"/>
  <c r="N11" i="5"/>
  <c r="Q11" i="5" s="1"/>
  <c r="N12" i="5"/>
  <c r="Q12" i="5" s="1"/>
  <c r="N13" i="5"/>
  <c r="Q13" i="5" s="1"/>
  <c r="N14" i="5"/>
  <c r="Q14" i="5" s="1"/>
  <c r="N15" i="5"/>
  <c r="Q15" i="5" s="1"/>
  <c r="N16" i="5"/>
  <c r="Q16" i="5" s="1"/>
  <c r="N17" i="5"/>
  <c r="Q17" i="5" s="1"/>
  <c r="N18" i="5"/>
  <c r="Q18" i="5" s="1"/>
  <c r="N19" i="5"/>
  <c r="Q19" i="5" s="1"/>
  <c r="N20" i="5"/>
  <c r="Q20" i="5" s="1"/>
  <c r="N21" i="5"/>
  <c r="Q21" i="5" s="1"/>
  <c r="N22" i="5"/>
  <c r="Q22" i="5" s="1"/>
  <c r="N23" i="5"/>
  <c r="Q23" i="5" s="1"/>
  <c r="N24" i="5"/>
  <c r="Q24" i="5" s="1"/>
  <c r="N25" i="5"/>
  <c r="N26" i="5"/>
  <c r="Q26" i="5" s="1"/>
  <c r="N27" i="5"/>
  <c r="Q27" i="5" s="1"/>
  <c r="N28" i="5"/>
  <c r="Q28" i="5" s="1"/>
  <c r="N29" i="5"/>
  <c r="Q29" i="5" s="1"/>
  <c r="N30" i="5"/>
  <c r="Q30" i="5" s="1"/>
  <c r="N31" i="5"/>
  <c r="Q31" i="5" s="1"/>
  <c r="N32" i="5"/>
  <c r="N33" i="5"/>
  <c r="N34" i="5"/>
  <c r="Q34" i="5" s="1"/>
  <c r="N35" i="5"/>
  <c r="Q35" i="5" s="1"/>
  <c r="N36" i="5"/>
  <c r="Q36" i="5" s="1"/>
  <c r="N37" i="5"/>
  <c r="Q37" i="5" s="1"/>
  <c r="N38" i="5"/>
  <c r="Q38" i="5" s="1"/>
  <c r="N39" i="5"/>
  <c r="Q39" i="5" s="1"/>
  <c r="N40" i="5"/>
  <c r="Q40" i="5" s="1"/>
  <c r="N41" i="5"/>
  <c r="Q41" i="5" s="1"/>
  <c r="N42" i="5"/>
  <c r="Q42" i="5" s="1"/>
  <c r="N43" i="5"/>
  <c r="Q43" i="5" s="1"/>
  <c r="N44" i="5"/>
  <c r="Q44" i="5" s="1"/>
  <c r="N45" i="5"/>
  <c r="Q45" i="5" s="1"/>
  <c r="N46" i="5"/>
  <c r="Q46" i="5" s="1"/>
  <c r="N47" i="5"/>
  <c r="Q47" i="5" s="1"/>
  <c r="N48" i="5"/>
  <c r="Q48" i="5" s="1"/>
  <c r="N49" i="5"/>
  <c r="Q49" i="5" s="1"/>
  <c r="N50" i="5"/>
  <c r="Q50" i="5" s="1"/>
  <c r="N51" i="5"/>
  <c r="Q51" i="5" s="1"/>
  <c r="N52" i="5"/>
  <c r="Q52" i="5" s="1"/>
  <c r="N53" i="5"/>
  <c r="Q53" i="5" s="1"/>
  <c r="N54" i="5"/>
  <c r="Q54" i="5" s="1"/>
  <c r="N55" i="5"/>
  <c r="Q55" i="5" s="1"/>
  <c r="N56" i="5"/>
  <c r="Q56" i="5" s="1"/>
  <c r="N57" i="5"/>
  <c r="Q57" i="5" s="1"/>
  <c r="N58" i="5"/>
  <c r="Q58" i="5" s="1"/>
  <c r="N59" i="5"/>
  <c r="Q59" i="5" s="1"/>
  <c r="N60" i="5"/>
  <c r="Q60" i="5" s="1"/>
  <c r="N61" i="5"/>
  <c r="Q61" i="5" s="1"/>
  <c r="N62" i="5"/>
  <c r="Q62" i="5" s="1"/>
  <c r="N63" i="5"/>
  <c r="Q63" i="5" s="1"/>
  <c r="N64" i="5"/>
  <c r="Q64" i="5" s="1"/>
  <c r="N65" i="5"/>
  <c r="Q65" i="5" s="1"/>
  <c r="N66" i="5"/>
  <c r="Q66" i="5" s="1"/>
  <c r="N67" i="5"/>
  <c r="Q67" i="5" s="1"/>
  <c r="N68" i="5"/>
  <c r="Q68" i="5" s="1"/>
  <c r="N69" i="5"/>
  <c r="Q69" i="5" s="1"/>
  <c r="N70" i="5"/>
  <c r="Q70" i="5" s="1"/>
  <c r="N71" i="5"/>
  <c r="Q71" i="5" s="1"/>
  <c r="N72" i="5"/>
  <c r="Q72" i="5" s="1"/>
  <c r="N73" i="5"/>
  <c r="Q73" i="5" s="1"/>
  <c r="N74" i="5"/>
  <c r="Q74" i="5" s="1"/>
  <c r="N75" i="5"/>
  <c r="Q75" i="5" s="1"/>
  <c r="N76" i="5"/>
  <c r="Q76" i="5" s="1"/>
  <c r="N77" i="5"/>
  <c r="Q77" i="5" s="1"/>
  <c r="N78" i="5"/>
  <c r="Q78" i="5" s="1"/>
  <c r="N79" i="5"/>
  <c r="Q79" i="5" s="1"/>
  <c r="N80" i="5"/>
  <c r="Q80" i="5" s="1"/>
  <c r="N81" i="5"/>
  <c r="Q81" i="5" s="1"/>
  <c r="N82" i="5"/>
  <c r="Q82" i="5" s="1"/>
  <c r="N83" i="5"/>
  <c r="Q83" i="5" s="1"/>
  <c r="N84" i="5"/>
  <c r="Q84" i="5" s="1"/>
  <c r="N8" i="5"/>
  <c r="Q8" i="5" s="1"/>
  <c r="L8" i="5"/>
  <c r="M8" i="5"/>
  <c r="P8" i="5"/>
  <c r="L9" i="5"/>
  <c r="M9" i="5"/>
  <c r="P9" i="5"/>
  <c r="L10" i="5"/>
  <c r="M10" i="5"/>
  <c r="P10" i="5"/>
  <c r="L11" i="5"/>
  <c r="M11" i="5"/>
  <c r="P11" i="5"/>
  <c r="L12" i="5"/>
  <c r="M12" i="5"/>
  <c r="P12" i="5"/>
  <c r="L13" i="5"/>
  <c r="M13" i="5"/>
  <c r="P13" i="5"/>
  <c r="L14" i="5"/>
  <c r="M14" i="5"/>
  <c r="P14" i="5"/>
  <c r="L15" i="5"/>
  <c r="M15" i="5"/>
  <c r="P15" i="5"/>
  <c r="L16" i="5"/>
  <c r="M16" i="5"/>
  <c r="P16" i="5"/>
  <c r="L17" i="5"/>
  <c r="M17" i="5"/>
  <c r="P17" i="5"/>
  <c r="L81" i="5"/>
  <c r="M81" i="5"/>
  <c r="P81" i="5"/>
  <c r="J9" i="6"/>
  <c r="L9" i="6" s="1"/>
  <c r="M9" i="6" s="1"/>
  <c r="K9" i="6"/>
  <c r="N9" i="6" s="1"/>
  <c r="L77" i="5"/>
  <c r="M77" i="5"/>
  <c r="P77" i="5"/>
  <c r="K7" i="6"/>
  <c r="K10" i="6"/>
  <c r="K11" i="6"/>
  <c r="N11" i="6" s="1"/>
  <c r="K12" i="6"/>
  <c r="K8" i="6"/>
  <c r="J8" i="6"/>
  <c r="L8" i="6" s="1"/>
  <c r="J10" i="6"/>
  <c r="L10" i="6" s="1"/>
  <c r="M10" i="6" s="1"/>
  <c r="J11" i="6"/>
  <c r="L11" i="6" s="1"/>
  <c r="M11" i="6" s="1"/>
  <c r="J12" i="6"/>
  <c r="L12" i="6" s="1"/>
  <c r="M12" i="6" s="1"/>
  <c r="J7" i="6"/>
  <c r="L7" i="6" s="1"/>
  <c r="L46" i="5"/>
  <c r="M46" i="5"/>
  <c r="L47" i="5"/>
  <c r="M47" i="5"/>
  <c r="L48" i="5"/>
  <c r="M48" i="5"/>
  <c r="L49" i="5"/>
  <c r="M49" i="5"/>
  <c r="L50" i="5"/>
  <c r="M50" i="5"/>
  <c r="L51" i="5"/>
  <c r="M51" i="5"/>
  <c r="L52" i="5"/>
  <c r="M52" i="5"/>
  <c r="L53" i="5"/>
  <c r="M53" i="5"/>
  <c r="L54" i="5"/>
  <c r="M54" i="5"/>
  <c r="L55" i="5"/>
  <c r="M55" i="5"/>
  <c r="L56" i="5"/>
  <c r="M56" i="5"/>
  <c r="L57" i="5"/>
  <c r="M57" i="5"/>
  <c r="L58" i="5"/>
  <c r="M58" i="5"/>
  <c r="L59" i="5"/>
  <c r="M59" i="5"/>
  <c r="L60" i="5"/>
  <c r="M60" i="5"/>
  <c r="L61" i="5"/>
  <c r="M61" i="5"/>
  <c r="L62" i="5"/>
  <c r="M62" i="5"/>
  <c r="L63" i="5"/>
  <c r="M63" i="5"/>
  <c r="L64" i="5"/>
  <c r="M64" i="5"/>
  <c r="L65" i="5"/>
  <c r="M65" i="5"/>
  <c r="L66" i="5"/>
  <c r="M66" i="5"/>
  <c r="L67" i="5"/>
  <c r="M67" i="5"/>
  <c r="L68" i="5"/>
  <c r="M68" i="5"/>
  <c r="L69" i="5"/>
  <c r="M69" i="5"/>
  <c r="L70" i="5"/>
  <c r="M70" i="5"/>
  <c r="L71" i="5"/>
  <c r="M71" i="5"/>
  <c r="L72" i="5"/>
  <c r="M72" i="5"/>
  <c r="L73" i="5"/>
  <c r="M73" i="5"/>
  <c r="L74" i="5"/>
  <c r="M74" i="5"/>
  <c r="L75" i="5"/>
  <c r="M75" i="5"/>
  <c r="L76" i="5"/>
  <c r="M76" i="5"/>
  <c r="L78" i="5"/>
  <c r="M78" i="5"/>
  <c r="L79" i="5"/>
  <c r="M79" i="5"/>
  <c r="L80" i="5"/>
  <c r="M80" i="5"/>
  <c r="L82" i="5"/>
  <c r="M82" i="5"/>
  <c r="L83" i="5"/>
  <c r="M83" i="5"/>
  <c r="L84" i="5"/>
  <c r="M84" i="5"/>
  <c r="P82" i="5"/>
  <c r="P83" i="5"/>
  <c r="P84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8" i="5"/>
  <c r="P79" i="5"/>
  <c r="P80" i="5"/>
  <c r="N8" i="6" l="1"/>
  <c r="N12" i="6"/>
  <c r="N7" i="6"/>
  <c r="N14" i="6"/>
  <c r="N10" i="6"/>
  <c r="N13" i="6"/>
  <c r="M7" i="6"/>
  <c r="M8" i="6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18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L41" i="5"/>
  <c r="M41" i="5"/>
  <c r="L42" i="5"/>
  <c r="M42" i="5"/>
  <c r="L43" i="5"/>
  <c r="M43" i="5"/>
  <c r="L44" i="5"/>
  <c r="M44" i="5"/>
  <c r="L45" i="5"/>
  <c r="M4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19" i="5"/>
  <c r="L20" i="5"/>
  <c r="L21" i="5"/>
  <c r="L22" i="5"/>
  <c r="L23" i="5"/>
  <c r="L24" i="5"/>
  <c r="L25" i="5"/>
  <c r="L18" i="5"/>
  <c r="M22" i="5"/>
  <c r="M19" i="5"/>
  <c r="M20" i="5"/>
  <c r="M21" i="5"/>
  <c r="M23" i="5"/>
  <c r="M24" i="5"/>
  <c r="M25" i="5"/>
  <c r="M18" i="5"/>
</calcChain>
</file>

<file path=xl/sharedStrings.xml><?xml version="1.0" encoding="utf-8"?>
<sst xmlns="http://schemas.openxmlformats.org/spreadsheetml/2006/main" count="187" uniqueCount="61">
  <si>
    <t>10wt.% EtOH</t>
  </si>
  <si>
    <t>Polymer conc. [mM]</t>
  </si>
  <si>
    <r>
      <t>Correlation length [</t>
    </r>
    <r>
      <rPr>
        <sz val="11"/>
        <color theme="1"/>
        <rFont val="Aptos Narrow"/>
        <family val="2"/>
      </rPr>
      <t>Å]</t>
    </r>
  </si>
  <si>
    <t>20wt.% EtOH</t>
  </si>
  <si>
    <t>30wt.% EtOH</t>
  </si>
  <si>
    <t>40wt.% EtOH</t>
  </si>
  <si>
    <t>B [-]</t>
  </si>
  <si>
    <t>Error in B [-]</t>
  </si>
  <si>
    <t>EtOH-water</t>
  </si>
  <si>
    <t>Acetone-water</t>
  </si>
  <si>
    <t>IPA-water</t>
  </si>
  <si>
    <t>EtOH mass fr. [-]</t>
  </si>
  <si>
    <t>EtOH mole fr. [-]</t>
  </si>
  <si>
    <t>Acetone mass fr. [-]</t>
  </si>
  <si>
    <t>Acetone mole fr. [-]</t>
  </si>
  <si>
    <t>IPA mass fr. [-]</t>
  </si>
  <si>
    <t>IPA mole fr. [-]</t>
  </si>
  <si>
    <t>40wt.% IPA</t>
  </si>
  <si>
    <t>20wt.% IPA</t>
  </si>
  <si>
    <t>10wt.% acetone</t>
  </si>
  <si>
    <t>40wt.% acetone</t>
  </si>
  <si>
    <t>30wt.% acetone</t>
  </si>
  <si>
    <t>20wt.% acetone</t>
  </si>
  <si>
    <t>Concentration [mM]</t>
  </si>
  <si>
    <t>Non-solvent species</t>
  </si>
  <si>
    <t>Non-solvent mass fr. [-]</t>
  </si>
  <si>
    <t>α</t>
  </si>
  <si>
    <t>Δα</t>
  </si>
  <si>
    <t>Δβ</t>
  </si>
  <si>
    <t>β</t>
  </si>
  <si>
    <t>γ</t>
  </si>
  <si>
    <t>Δγ</t>
  </si>
  <si>
    <t>δ</t>
  </si>
  <si>
    <t>Δδ</t>
  </si>
  <si>
    <r>
      <rPr>
        <sz val="11"/>
        <color theme="1"/>
        <rFont val="Aptos Narrow"/>
        <family val="2"/>
      </rPr>
      <t>Δx</t>
    </r>
    <r>
      <rPr>
        <vertAlign val="subscript"/>
        <sz val="11"/>
        <color theme="1"/>
        <rFont val="Aptos Narrow"/>
        <family val="2"/>
      </rPr>
      <t>max</t>
    </r>
  </si>
  <si>
    <t>EtOH</t>
  </si>
  <si>
    <t>df/dx</t>
  </si>
  <si>
    <r>
      <t>d</t>
    </r>
    <r>
      <rPr>
        <vertAlign val="super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>f/dx</t>
    </r>
    <r>
      <rPr>
        <vertAlign val="superscript"/>
        <sz val="11"/>
        <color theme="1"/>
        <rFont val="Aptos Narrow"/>
        <family val="2"/>
      </rPr>
      <t>2</t>
    </r>
  </si>
  <si>
    <t>ξ [Å]</t>
  </si>
  <si>
    <r>
      <t>q</t>
    </r>
    <r>
      <rPr>
        <vertAlign val="subscript"/>
        <sz val="11"/>
        <color theme="1"/>
        <rFont val="Aptos Narrow"/>
        <family val="2"/>
      </rPr>
      <t>max</t>
    </r>
    <r>
      <rPr>
        <sz val="11"/>
        <color theme="1"/>
        <rFont val="Aptos Narrow"/>
        <family val="2"/>
      </rPr>
      <t xml:space="preserve"> [Å</t>
    </r>
    <r>
      <rPr>
        <vertAlign val="superscript"/>
        <sz val="11"/>
        <color theme="1"/>
        <rFont val="Aptos Narrow"/>
        <family val="2"/>
      </rPr>
      <t>-1</t>
    </r>
    <r>
      <rPr>
        <sz val="11"/>
        <color theme="1"/>
        <rFont val="Aptos Narrow"/>
        <family val="2"/>
      </rPr>
      <t>]</t>
    </r>
  </si>
  <si>
    <t>Δξ [Å]</t>
  </si>
  <si>
    <r>
      <t>Δy</t>
    </r>
    <r>
      <rPr>
        <vertAlign val="subscript"/>
        <sz val="11"/>
        <color theme="1"/>
        <rFont val="Aptos Narrow"/>
        <family val="2"/>
        <scheme val="minor"/>
      </rPr>
      <t>0</t>
    </r>
  </si>
  <si>
    <r>
      <t>y</t>
    </r>
    <r>
      <rPr>
        <vertAlign val="subscript"/>
        <sz val="11"/>
        <color theme="1"/>
        <rFont val="Aptos Narrow"/>
        <family val="2"/>
        <scheme val="minor"/>
      </rPr>
      <t>0</t>
    </r>
  </si>
  <si>
    <t>C</t>
  </si>
  <si>
    <t>ΔC</t>
  </si>
  <si>
    <t>M</t>
  </si>
  <si>
    <t>ΔM</t>
  </si>
  <si>
    <r>
      <t xml:space="preserve">The log-log plots of intensity in arbitrary units vs. q in angstoms were fit with the functions f = δ </t>
    </r>
    <r>
      <rPr>
        <sz val="11"/>
        <color theme="1"/>
        <rFont val="Aptos Narrow"/>
        <family val="2"/>
      </rPr>
      <t>x</t>
    </r>
    <r>
      <rPr>
        <vertAlign val="superscript"/>
        <sz val="11"/>
        <color theme="1"/>
        <rFont val="Aptos Narrow"/>
        <family val="2"/>
      </rPr>
      <t>4</t>
    </r>
    <r>
      <rPr>
        <sz val="11"/>
        <color theme="1"/>
        <rFont val="Aptos Narrow"/>
        <family val="2"/>
      </rPr>
      <t xml:space="preserve"> +γ x</t>
    </r>
    <r>
      <rPr>
        <vertAlign val="superscript"/>
        <sz val="11"/>
        <color theme="1"/>
        <rFont val="Aptos Narrow"/>
        <family val="2"/>
      </rPr>
      <t>3</t>
    </r>
    <r>
      <rPr>
        <sz val="11"/>
        <color theme="1"/>
        <rFont val="Aptos Narrow"/>
        <family val="2"/>
      </rPr>
      <t xml:space="preserve"> + β x</t>
    </r>
    <r>
      <rPr>
        <vertAlign val="super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 xml:space="preserve"> + α x + y</t>
    </r>
    <r>
      <rPr>
        <vertAlign val="subscript"/>
        <sz val="11"/>
        <color theme="1"/>
        <rFont val="Aptos Narrow"/>
        <family val="2"/>
      </rPr>
      <t>0</t>
    </r>
    <r>
      <rPr>
        <sz val="11"/>
        <color theme="1"/>
        <rFont val="Aptos Narrow"/>
        <family val="2"/>
      </rPr>
      <t>, with the range chosen visually; y = log I and x = log (q / Å)</t>
    </r>
  </si>
  <si>
    <t>For shoulder-like spectra, two lines are fit to the log-log plot of I in arbitrary units vs q in angstrom;  y = log I and x = log (q / Å)</t>
  </si>
  <si>
    <r>
      <t>The equations are y = y</t>
    </r>
    <r>
      <rPr>
        <vertAlign val="subscript"/>
        <sz val="11"/>
        <color theme="1"/>
        <rFont val="Aptos Narrow"/>
        <family val="2"/>
        <scheme val="minor"/>
      </rPr>
      <t>0</t>
    </r>
    <r>
      <rPr>
        <sz val="11"/>
        <color theme="1"/>
        <rFont val="Aptos Narrow"/>
        <family val="2"/>
        <scheme val="minor"/>
      </rPr>
      <t xml:space="preserve"> and y = M x + C, representing the plateau region and the high-q region respectively</t>
    </r>
  </si>
  <si>
    <r>
      <t>The peak is taken to be the intersection of the two points i.e. x</t>
    </r>
    <r>
      <rPr>
        <vertAlign val="subscript"/>
        <sz val="11"/>
        <color theme="1"/>
        <rFont val="Aptos Narrow"/>
        <family val="2"/>
        <scheme val="minor"/>
      </rPr>
      <t>max</t>
    </r>
    <r>
      <rPr>
        <sz val="11"/>
        <color theme="1"/>
        <rFont val="Aptos Narrow"/>
        <family val="2"/>
        <scheme val="minor"/>
      </rPr>
      <t xml:space="preserve"> = (y</t>
    </r>
    <r>
      <rPr>
        <vertAlign val="subscript"/>
        <sz val="11"/>
        <color theme="1"/>
        <rFont val="Aptos Narrow"/>
        <family val="2"/>
        <scheme val="minor"/>
      </rPr>
      <t>0</t>
    </r>
    <r>
      <rPr>
        <sz val="11"/>
        <color theme="1"/>
        <rFont val="Aptos Narrow"/>
        <family val="2"/>
        <scheme val="minor"/>
      </rPr>
      <t xml:space="preserve"> - C) / M</t>
    </r>
  </si>
  <si>
    <r>
      <t>x</t>
    </r>
    <r>
      <rPr>
        <vertAlign val="subscript"/>
        <sz val="11"/>
        <color theme="1"/>
        <rFont val="Aptos Narrow"/>
        <family val="2"/>
        <scheme val="minor"/>
      </rPr>
      <t>max</t>
    </r>
  </si>
  <si>
    <r>
      <t>Δx</t>
    </r>
    <r>
      <rPr>
        <vertAlign val="subscript"/>
        <sz val="11"/>
        <color theme="1"/>
        <rFont val="Aptos Narrow"/>
        <family val="2"/>
        <scheme val="minor"/>
      </rPr>
      <t>max</t>
    </r>
  </si>
  <si>
    <t>Acetone</t>
  </si>
  <si>
    <t>IPA</t>
  </si>
  <si>
    <r>
      <t>Error [</t>
    </r>
    <r>
      <rPr>
        <sz val="11"/>
        <color theme="1"/>
        <rFont val="Aptos Narrow"/>
        <family val="2"/>
      </rPr>
      <t>Å]</t>
    </r>
  </si>
  <si>
    <t>Aqueous</t>
  </si>
  <si>
    <r>
      <t>The peak was taken from Origin's peak finding, where x</t>
    </r>
    <r>
      <rPr>
        <vertAlign val="subscript"/>
        <sz val="11"/>
        <color theme="1"/>
        <rFont val="Aptos Narrow"/>
        <family val="2"/>
        <scheme val="minor"/>
      </rPr>
      <t>max</t>
    </r>
    <r>
      <rPr>
        <sz val="11"/>
        <color theme="1"/>
        <rFont val="Aptos Narrow"/>
        <family val="2"/>
        <scheme val="minor"/>
      </rPr>
      <t xml:space="preserve"> = log</t>
    </r>
    <r>
      <rPr>
        <vertAlign val="subscript"/>
        <sz val="11"/>
        <color theme="1"/>
        <rFont val="Aptos Narrow"/>
        <family val="2"/>
        <scheme val="minor"/>
      </rPr>
      <t>10</t>
    </r>
    <r>
      <rPr>
        <sz val="11"/>
        <color theme="1"/>
        <rFont val="Aptos Narrow"/>
        <family val="2"/>
        <scheme val="minor"/>
      </rPr>
      <t xml:space="preserve"> q</t>
    </r>
    <r>
      <rPr>
        <vertAlign val="subscript"/>
        <sz val="11"/>
        <color theme="1"/>
        <rFont val="Aptos Narrow"/>
        <family val="2"/>
        <scheme val="minor"/>
      </rPr>
      <t>max</t>
    </r>
    <r>
      <rPr>
        <sz val="11"/>
        <color theme="1"/>
        <rFont val="Aptos Narrow"/>
        <family val="2"/>
        <scheme val="minor"/>
      </rPr>
      <t>; x</t>
    </r>
    <r>
      <rPr>
        <vertAlign val="subscript"/>
        <sz val="11"/>
        <color theme="1"/>
        <rFont val="Aptos Narrow"/>
        <family val="2"/>
        <scheme val="minor"/>
      </rPr>
      <t>max</t>
    </r>
    <r>
      <rPr>
        <sz val="11"/>
        <color theme="1"/>
        <rFont val="Aptos Narrow"/>
        <family val="2"/>
        <scheme val="minor"/>
      </rPr>
      <t xml:space="preserve"> was taken to be a root of the derivative of the fitting function i.e. F(α, β, γ, δ, x</t>
    </r>
    <r>
      <rPr>
        <vertAlign val="subscript"/>
        <sz val="11"/>
        <color theme="1"/>
        <rFont val="Aptos Narrow"/>
        <family val="2"/>
        <scheme val="minor"/>
      </rPr>
      <t>max</t>
    </r>
    <r>
      <rPr>
        <sz val="11"/>
        <color theme="1"/>
        <rFont val="Aptos Narrow"/>
        <family val="2"/>
        <scheme val="minor"/>
      </rPr>
      <t xml:space="preserve">) </t>
    </r>
    <r>
      <rPr>
        <sz val="11"/>
        <color theme="1"/>
        <rFont val="Aptos Narrow"/>
        <family val="2"/>
      </rPr>
      <t xml:space="preserve">≡ </t>
    </r>
    <r>
      <rPr>
        <sz val="11"/>
        <color theme="1"/>
        <rFont val="Aptos Narrow"/>
        <family val="2"/>
        <scheme val="minor"/>
      </rPr>
      <t xml:space="preserve">4 δ </t>
    </r>
    <r>
      <rPr>
        <sz val="11"/>
        <color theme="1"/>
        <rFont val="Aptos Narrow"/>
        <family val="2"/>
      </rPr>
      <t>x</t>
    </r>
    <r>
      <rPr>
        <vertAlign val="subscript"/>
        <sz val="11"/>
        <color theme="1"/>
        <rFont val="Aptos Narrow"/>
        <family val="2"/>
      </rPr>
      <t>max</t>
    </r>
    <r>
      <rPr>
        <vertAlign val="superscript"/>
        <sz val="11"/>
        <color theme="1"/>
        <rFont val="Aptos Narrow"/>
        <family val="2"/>
      </rPr>
      <t>3</t>
    </r>
    <r>
      <rPr>
        <sz val="11"/>
        <color theme="1"/>
        <rFont val="Aptos Narrow"/>
        <family val="2"/>
      </rPr>
      <t xml:space="preserve"> + 3 γ x</t>
    </r>
    <r>
      <rPr>
        <vertAlign val="subscript"/>
        <sz val="11"/>
        <color theme="1"/>
        <rFont val="Aptos Narrow"/>
        <family val="2"/>
      </rPr>
      <t>max</t>
    </r>
    <r>
      <rPr>
        <vertAlign val="superscript"/>
        <sz val="11"/>
        <color theme="1"/>
        <rFont val="Aptos Narrow"/>
        <family val="2"/>
      </rPr>
      <t>2</t>
    </r>
    <r>
      <rPr>
        <sz val="11"/>
        <color theme="1"/>
        <rFont val="Aptos Narrow"/>
        <family val="2"/>
      </rPr>
      <t xml:space="preserve"> + 2 β x</t>
    </r>
    <r>
      <rPr>
        <vertAlign val="subscript"/>
        <sz val="11"/>
        <color theme="1"/>
        <rFont val="Aptos Narrow"/>
        <family val="2"/>
      </rPr>
      <t>max</t>
    </r>
    <r>
      <rPr>
        <sz val="11"/>
        <color theme="1"/>
        <rFont val="Aptos Narrow"/>
        <family val="2"/>
      </rPr>
      <t xml:space="preserve"> + α = 0</t>
    </r>
  </si>
  <si>
    <r>
      <t xml:space="preserve">Error for correlation length calculated by error propagation Δξ = 2 </t>
    </r>
    <r>
      <rPr>
        <sz val="11"/>
        <color theme="1"/>
        <rFont val="Aptos Narrow"/>
        <family val="2"/>
      </rPr>
      <t xml:space="preserve">π </t>
    </r>
    <r>
      <rPr>
        <sz val="11"/>
        <color theme="1"/>
        <rFont val="Aptos Narrow"/>
        <family val="2"/>
        <scheme val="minor"/>
      </rPr>
      <t>ln 10 Δx / q</t>
    </r>
    <r>
      <rPr>
        <vertAlign val="subscript"/>
        <sz val="11"/>
        <color theme="1"/>
        <rFont val="Aptos Narrow"/>
        <family val="2"/>
        <scheme val="minor"/>
      </rPr>
      <t xml:space="preserve">max </t>
    </r>
  </si>
  <si>
    <r>
      <rPr>
        <sz val="11"/>
        <color theme="1"/>
        <rFont val="Aptos Narrow"/>
        <family val="2"/>
      </rPr>
      <t>Δ</t>
    </r>
    <r>
      <rPr>
        <sz val="11"/>
        <color theme="1"/>
        <rFont val="Aptos Narrow"/>
        <family val="2"/>
        <scheme val="minor"/>
      </rPr>
      <t>x</t>
    </r>
    <r>
      <rPr>
        <vertAlign val="subscript"/>
        <sz val="11"/>
        <color theme="1"/>
        <rFont val="Aptos Narrow"/>
        <family val="2"/>
        <scheme val="minor"/>
      </rPr>
      <t>max</t>
    </r>
    <r>
      <rPr>
        <sz val="11"/>
        <color theme="1"/>
        <rFont val="Aptos Narrow"/>
        <family val="2"/>
        <scheme val="minor"/>
      </rPr>
      <t xml:space="preserve"> dC /dx</t>
    </r>
    <r>
      <rPr>
        <vertAlign val="subscript"/>
        <sz val="11"/>
        <color theme="1"/>
        <rFont val="Aptos Narrow"/>
        <family val="2"/>
        <scheme val="minor"/>
      </rPr>
      <t>max</t>
    </r>
    <r>
      <rPr>
        <sz val="11"/>
        <color theme="1"/>
        <rFont val="Aptos Narrow"/>
        <family val="2"/>
        <scheme val="minor"/>
      </rPr>
      <t xml:space="preserve"> + Δα dC / dα + Δβ dC / dβ + Δγ dC / dγ + Δδ dC / dδ = 0</t>
    </r>
  </si>
  <si>
    <t>Note on the concentration: it was adjusted for water content, which was estimated by TGA to be roughly 82%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</si>
</sst>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70" formatCode="0.00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vertAlign val="superscript"/>
      <sz val="11"/>
      <color theme="1"/>
      <name val="Aptos Narrow"/>
      <family val="2"/>
    </font>
    <font>
      <vertAlign val="subscript"/>
      <sz val="11"/>
      <color theme="1"/>
      <name val="Aptos Narrow"/>
      <family val="2"/>
    </font>
    <font>
      <vertAlign val="subscript"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70" fontId="0" fillId="0" borderId="0" xfId="0" applyNumberFormat="1"/>
    <xf numFmtId="0" fontId="2" fillId="0" borderId="2" xfId="0" applyFont="1" applyBorder="1"/>
    <xf numFmtId="164" fontId="0" fillId="0" borderId="1" xfId="0" applyNumberFormat="1" applyBorder="1"/>
    <xf numFmtId="2" fontId="0" fillId="0" borderId="1" xfId="0" applyNumberFormat="1" applyBorder="1"/>
    <xf numFmtId="2" fontId="8" fillId="0" borderId="0" xfId="1" applyNumberFormat="1" applyFont="1"/>
    <xf numFmtId="2" fontId="0" fillId="0" borderId="2" xfId="0" applyNumberFormat="1" applyBorder="1"/>
  </cellXfs>
  <cellStyles count="2">
    <cellStyle name="Normal" xfId="0" builtinId="0"/>
    <cellStyle name="Normal 2" xfId="1" xr:uid="{4891B375-CC59-4FDB-A63F-2A905231E7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93456-44E8-4909-9B80-0B912680E046}">
  <dimension ref="A1:Q106"/>
  <sheetViews>
    <sheetView zoomScaleNormal="100" workbookViewId="0">
      <selection activeCell="A5" sqref="A5"/>
    </sheetView>
  </sheetViews>
  <sheetFormatPr defaultRowHeight="15" x14ac:dyDescent="0.25"/>
  <cols>
    <col min="1" max="1" width="18.5703125" bestFit="1" customWidth="1"/>
    <col min="2" max="2" width="19.140625" bestFit="1" customWidth="1"/>
    <col min="3" max="3" width="22" bestFit="1" customWidth="1"/>
    <col min="14" max="14" width="12.7109375" bestFit="1" customWidth="1"/>
  </cols>
  <sheetData>
    <row r="1" spans="1:17" ht="18" x14ac:dyDescent="0.35">
      <c r="A1" t="s">
        <v>47</v>
      </c>
    </row>
    <row r="2" spans="1:17" ht="18" x14ac:dyDescent="0.35">
      <c r="A2" t="s">
        <v>57</v>
      </c>
    </row>
    <row r="3" spans="1:17" ht="18" x14ac:dyDescent="0.35">
      <c r="A3" t="s">
        <v>59</v>
      </c>
    </row>
    <row r="4" spans="1:17" ht="18" x14ac:dyDescent="0.35">
      <c r="A4" t="s">
        <v>58</v>
      </c>
    </row>
    <row r="5" spans="1:17" x14ac:dyDescent="0.25">
      <c r="A5" t="s">
        <v>60</v>
      </c>
    </row>
    <row r="7" spans="1:17" ht="18" x14ac:dyDescent="0.35">
      <c r="A7" s="3" t="s">
        <v>23</v>
      </c>
      <c r="B7" s="3" t="s">
        <v>24</v>
      </c>
      <c r="C7" s="3" t="s">
        <v>25</v>
      </c>
      <c r="D7" s="11" t="s">
        <v>26</v>
      </c>
      <c r="E7" s="11" t="s">
        <v>27</v>
      </c>
      <c r="F7" s="11" t="s">
        <v>29</v>
      </c>
      <c r="G7" s="11" t="s">
        <v>28</v>
      </c>
      <c r="H7" s="11" t="s">
        <v>30</v>
      </c>
      <c r="I7" s="11" t="s">
        <v>31</v>
      </c>
      <c r="J7" s="11" t="s">
        <v>32</v>
      </c>
      <c r="K7" s="11" t="s">
        <v>33</v>
      </c>
      <c r="L7" s="11" t="s">
        <v>36</v>
      </c>
      <c r="M7" s="11" t="s">
        <v>37</v>
      </c>
      <c r="N7" s="11" t="s">
        <v>34</v>
      </c>
      <c r="O7" s="11" t="s">
        <v>39</v>
      </c>
      <c r="P7" s="11" t="s">
        <v>38</v>
      </c>
      <c r="Q7" s="11" t="s">
        <v>40</v>
      </c>
    </row>
    <row r="8" spans="1:17" x14ac:dyDescent="0.25">
      <c r="A8" s="7">
        <v>37.211474539080001</v>
      </c>
      <c r="B8" t="s">
        <v>56</v>
      </c>
      <c r="C8">
        <v>0</v>
      </c>
      <c r="D8" s="5">
        <v>96.805520000000001</v>
      </c>
      <c r="E8" s="5">
        <v>2.5518900000000002</v>
      </c>
      <c r="F8" s="5">
        <v>131.0925</v>
      </c>
      <c r="G8" s="5">
        <v>3.2242600000000001</v>
      </c>
      <c r="H8" s="5">
        <v>76.69923</v>
      </c>
      <c r="I8" s="5">
        <v>1.79813</v>
      </c>
      <c r="J8" s="5">
        <v>16.426310000000001</v>
      </c>
      <c r="K8" s="5">
        <v>0.37348999999999999</v>
      </c>
      <c r="L8">
        <f t="shared" ref="L8:L17" si="0">D8+2*F8*LOG10(O8)+3*H8*POWER(LOG10(O8),2)+6*J8*POWER(LOG10(O8),3)</f>
        <v>-56.009934044923426</v>
      </c>
      <c r="M8">
        <f t="shared" ref="M8:M17" si="1">2*F8+6*H8*LOG10(O8)+12*J8*LOG10(O8)</f>
        <v>-522.82069381499105</v>
      </c>
      <c r="N8">
        <f>ABS((4*POWER(LOG10(O8),3)*K8+3*POWER(LOG10(O8),2)*I8+2*LOG10(O8)*G8+E8)/(6*J8*POWER(LOG10(O8),2)+3*H8*LOG10(O8)+F8))</f>
        <v>7.2500208578223866E-5</v>
      </c>
      <c r="O8">
        <v>6.3934000000000005E-2</v>
      </c>
      <c r="P8">
        <f t="shared" ref="P8:P17" si="2">2*PI()/O8</f>
        <v>98.276117671029283</v>
      </c>
      <c r="Q8">
        <f>2*PI()*LN(10)*N8/O8</f>
        <v>1.6406008656114926E-2</v>
      </c>
    </row>
    <row r="9" spans="1:17" x14ac:dyDescent="0.25">
      <c r="A9" s="7">
        <v>23.398352717670001</v>
      </c>
      <c r="B9" t="s">
        <v>56</v>
      </c>
      <c r="C9">
        <v>0</v>
      </c>
      <c r="D9" s="5">
        <v>154.36972</v>
      </c>
      <c r="E9" s="5">
        <v>2.5649799999999998</v>
      </c>
      <c r="F9" s="5">
        <v>189.59016</v>
      </c>
      <c r="G9" s="5">
        <v>3.0588500000000001</v>
      </c>
      <c r="H9" s="5">
        <v>101.48125</v>
      </c>
      <c r="I9" s="5">
        <v>1.60964</v>
      </c>
      <c r="J9" s="5">
        <v>20.012239999999998</v>
      </c>
      <c r="K9" s="5">
        <v>0.31539</v>
      </c>
      <c r="L9">
        <f t="shared" si="0"/>
        <v>-82.686458579914756</v>
      </c>
      <c r="M9">
        <f t="shared" si="1"/>
        <v>-701.71297430847028</v>
      </c>
      <c r="N9">
        <f t="shared" ref="N9:N72" si="3">ABS((4*POWER(LOG10(O9),3)*K9+3*POWER(LOG10(O9),2)*I9+2*LOG10(O9)*G9+E9)/(6*J9*POWER(LOG10(O9),2)+3*H9*LOG10(O9)+F9))</f>
        <v>1.2480941404626014E-5</v>
      </c>
      <c r="O9">
        <v>5.3322999999999995E-2</v>
      </c>
      <c r="P9">
        <f t="shared" si="2"/>
        <v>117.83255456706462</v>
      </c>
      <c r="Q9">
        <f t="shared" ref="Q9:Q72" si="4">2*PI()*LN(10)*N9/O9</f>
        <v>3.3863225769388237E-3</v>
      </c>
    </row>
    <row r="10" spans="1:17" x14ac:dyDescent="0.25">
      <c r="A10" s="7">
        <v>14.882866404749999</v>
      </c>
      <c r="B10" t="s">
        <v>56</v>
      </c>
      <c r="C10">
        <v>0</v>
      </c>
      <c r="D10" s="5">
        <v>281.73392999999999</v>
      </c>
      <c r="E10" s="5">
        <v>6.1312499999999996</v>
      </c>
      <c r="F10" s="5">
        <v>318.15249999999997</v>
      </c>
      <c r="G10" s="5">
        <v>6.7520800000000003</v>
      </c>
      <c r="H10" s="5">
        <v>157.66732999999999</v>
      </c>
      <c r="I10" s="5">
        <v>3.28796</v>
      </c>
      <c r="J10" s="5">
        <v>28.95561</v>
      </c>
      <c r="K10" s="5">
        <v>0.59736999999999996</v>
      </c>
      <c r="L10">
        <f t="shared" si="0"/>
        <v>-148.10515846258284</v>
      </c>
      <c r="M10">
        <f t="shared" si="1"/>
        <v>-1132.2842423092379</v>
      </c>
      <c r="N10">
        <f t="shared" si="3"/>
        <v>8.2510699056376107E-5</v>
      </c>
      <c r="O10">
        <v>4.2922000000000002E-2</v>
      </c>
      <c r="P10">
        <f t="shared" si="2"/>
        <v>146.38612616326327</v>
      </c>
      <c r="Q10">
        <f t="shared" si="4"/>
        <v>2.7811593527399325E-2</v>
      </c>
    </row>
    <row r="11" spans="1:17" x14ac:dyDescent="0.25">
      <c r="A11" s="7">
        <v>9.2948582997000013</v>
      </c>
      <c r="B11" t="s">
        <v>56</v>
      </c>
      <c r="C11">
        <v>0</v>
      </c>
      <c r="D11" s="5">
        <v>370.43639999999999</v>
      </c>
      <c r="E11" s="5">
        <v>10.122590000000001</v>
      </c>
      <c r="F11" s="5">
        <v>392.13330999999999</v>
      </c>
      <c r="G11" s="5">
        <v>10.60528</v>
      </c>
      <c r="H11" s="5">
        <v>182.67438999999999</v>
      </c>
      <c r="I11" s="5">
        <v>4.9173900000000001</v>
      </c>
      <c r="J11" s="5">
        <v>31.61863</v>
      </c>
      <c r="K11" s="5">
        <v>0.85143999999999997</v>
      </c>
      <c r="L11">
        <f t="shared" si="0"/>
        <v>-196.1743371882925</v>
      </c>
      <c r="M11">
        <f t="shared" si="1"/>
        <v>-1367.4604258282352</v>
      </c>
      <c r="N11">
        <f t="shared" si="3"/>
        <v>4.3465330973221423E-4</v>
      </c>
      <c r="O11">
        <v>3.4806999999999998E-2</v>
      </c>
      <c r="P11">
        <f t="shared" si="2"/>
        <v>180.51499144366323</v>
      </c>
      <c r="Q11">
        <f t="shared" si="4"/>
        <v>0.1806641386356585</v>
      </c>
    </row>
    <row r="12" spans="1:17" x14ac:dyDescent="0.25">
      <c r="A12" s="7">
        <v>5.9772513573000001</v>
      </c>
      <c r="B12" t="s">
        <v>56</v>
      </c>
      <c r="C12">
        <v>0</v>
      </c>
      <c r="D12" s="5">
        <v>574.46164999999996</v>
      </c>
      <c r="E12" s="5">
        <v>40.177849999999999</v>
      </c>
      <c r="F12" s="5">
        <v>570.24095</v>
      </c>
      <c r="G12" s="5">
        <v>39.972760000000001</v>
      </c>
      <c r="H12" s="5">
        <v>249.93629000000001</v>
      </c>
      <c r="I12" s="5">
        <v>17.61994</v>
      </c>
      <c r="J12" s="5">
        <v>40.83052</v>
      </c>
      <c r="K12" s="5">
        <v>2.90354</v>
      </c>
      <c r="L12">
        <f t="shared" si="0"/>
        <v>-304.96335662624267</v>
      </c>
      <c r="M12">
        <f t="shared" si="1"/>
        <v>-1946.1316718303688</v>
      </c>
      <c r="N12">
        <f t="shared" si="3"/>
        <v>2.5530191093443115E-3</v>
      </c>
      <c r="O12">
        <v>2.8094000000000001E-2</v>
      </c>
      <c r="P12">
        <f t="shared" si="2"/>
        <v>223.64865477253457</v>
      </c>
      <c r="Q12">
        <f t="shared" si="4"/>
        <v>1.3147284002116961</v>
      </c>
    </row>
    <row r="13" spans="1:17" x14ac:dyDescent="0.25">
      <c r="A13" s="7">
        <v>3.8123455696200002</v>
      </c>
      <c r="B13" t="s">
        <v>56</v>
      </c>
      <c r="C13">
        <v>0</v>
      </c>
      <c r="D13" s="5">
        <v>1149.68642</v>
      </c>
      <c r="E13" s="5">
        <v>500.83348000000001</v>
      </c>
      <c r="F13" s="5">
        <v>1051.2587900000001</v>
      </c>
      <c r="G13" s="5">
        <v>458.89319</v>
      </c>
      <c r="H13" s="5">
        <v>425.76188000000002</v>
      </c>
      <c r="I13" s="5">
        <v>186.66902999999999</v>
      </c>
      <c r="J13" s="5">
        <v>64.457809999999995</v>
      </c>
      <c r="K13" s="5">
        <v>28.443940000000001</v>
      </c>
      <c r="L13">
        <f t="shared" si="0"/>
        <v>-625.49436846641538</v>
      </c>
      <c r="M13">
        <f t="shared" si="1"/>
        <v>-3531.6703207824066</v>
      </c>
      <c r="N13">
        <f t="shared" si="3"/>
        <v>1.3922047140141183E-2</v>
      </c>
      <c r="O13">
        <v>2.0279999999999999E-2</v>
      </c>
      <c r="P13">
        <f t="shared" si="2"/>
        <v>309.82176070905257</v>
      </c>
      <c r="Q13">
        <f t="shared" si="4"/>
        <v>9.9318626815844766</v>
      </c>
    </row>
    <row r="14" spans="1:17" x14ac:dyDescent="0.25">
      <c r="A14" s="7">
        <v>3.8123455696200002</v>
      </c>
      <c r="B14" t="s">
        <v>56</v>
      </c>
      <c r="C14">
        <v>0</v>
      </c>
      <c r="D14" s="5">
        <v>1787.7957200000001</v>
      </c>
      <c r="E14" s="5">
        <v>447.54221999999999</v>
      </c>
      <c r="F14" s="5">
        <v>1646.5094899999999</v>
      </c>
      <c r="G14" s="5">
        <v>410.06459000000001</v>
      </c>
      <c r="H14" s="5">
        <v>671.95384999999999</v>
      </c>
      <c r="I14" s="5">
        <v>166.80647999999999</v>
      </c>
      <c r="J14" s="5">
        <v>102.54899</v>
      </c>
      <c r="K14" s="5">
        <v>25.417359999999999</v>
      </c>
      <c r="L14">
        <f t="shared" si="0"/>
        <v>296.77896464324624</v>
      </c>
      <c r="M14">
        <f t="shared" si="1"/>
        <v>-249.64081172929934</v>
      </c>
      <c r="N14">
        <f t="shared" si="3"/>
        <v>0.16048475645203547</v>
      </c>
      <c r="O14">
        <v>0.21221999999999999</v>
      </c>
      <c r="P14">
        <f t="shared" si="2"/>
        <v>29.60694235783426</v>
      </c>
      <c r="Q14">
        <f t="shared" si="4"/>
        <v>10.940647720789997</v>
      </c>
    </row>
    <row r="15" spans="1:17" x14ac:dyDescent="0.25">
      <c r="A15" s="7">
        <v>29.887585009919999</v>
      </c>
      <c r="B15" t="s">
        <v>56</v>
      </c>
      <c r="C15">
        <v>0</v>
      </c>
      <c r="D15" s="5">
        <v>128.72119000000001</v>
      </c>
      <c r="E15" s="5">
        <v>5.83596</v>
      </c>
      <c r="F15" s="5">
        <v>167.84497999999999</v>
      </c>
      <c r="G15" s="5">
        <v>7.0260699999999998</v>
      </c>
      <c r="H15" s="5">
        <v>94.900949999999995</v>
      </c>
      <c r="I15" s="5">
        <v>3.73855</v>
      </c>
      <c r="J15" s="5">
        <v>19.701319999999999</v>
      </c>
      <c r="K15" s="5">
        <v>0.74185999999999996</v>
      </c>
      <c r="L15">
        <f t="shared" si="0"/>
        <v>-74.088257683506811</v>
      </c>
      <c r="M15">
        <f t="shared" si="1"/>
        <v>-658.59492606942513</v>
      </c>
      <c r="N15">
        <f t="shared" si="3"/>
        <v>5.0356947440941121E-4</v>
      </c>
      <c r="O15">
        <v>5.8360999999999996E-2</v>
      </c>
      <c r="P15">
        <f t="shared" si="2"/>
        <v>107.6606861976249</v>
      </c>
      <c r="Q15">
        <f t="shared" si="4"/>
        <v>0.12483381074865228</v>
      </c>
    </row>
    <row r="16" spans="1:17" x14ac:dyDescent="0.25">
      <c r="A16" s="7">
        <v>18.58442830245</v>
      </c>
      <c r="B16" t="s">
        <v>56</v>
      </c>
      <c r="C16">
        <v>0</v>
      </c>
      <c r="D16" s="5">
        <v>195.1994</v>
      </c>
      <c r="E16" s="5">
        <v>3.7411799999999999</v>
      </c>
      <c r="F16" s="5">
        <v>233.22878</v>
      </c>
      <c r="G16" s="5">
        <v>4.3887</v>
      </c>
      <c r="H16" s="5">
        <v>121.78327</v>
      </c>
      <c r="I16" s="5">
        <v>2.27216</v>
      </c>
      <c r="J16" s="5">
        <v>23.49119</v>
      </c>
      <c r="K16" s="5">
        <v>0.43808999999999998</v>
      </c>
      <c r="L16">
        <f t="shared" si="0"/>
        <v>-107.88385581065387</v>
      </c>
      <c r="M16">
        <f t="shared" si="1"/>
        <v>-869.19362457076113</v>
      </c>
      <c r="N16">
        <f t="shared" si="3"/>
        <v>4.6881550822591771E-4</v>
      </c>
      <c r="O16">
        <v>4.7968999999999998E-2</v>
      </c>
      <c r="P16">
        <f t="shared" si="2"/>
        <v>130.98428791885564</v>
      </c>
      <c r="Q16">
        <f t="shared" si="4"/>
        <v>0.14139591468253573</v>
      </c>
    </row>
    <row r="17" spans="1:17" x14ac:dyDescent="0.25">
      <c r="A17" s="7">
        <v>7.3646873053199995</v>
      </c>
      <c r="B17" t="s">
        <v>56</v>
      </c>
      <c r="C17">
        <v>0</v>
      </c>
      <c r="D17" s="5">
        <v>883.27835000000005</v>
      </c>
      <c r="E17" s="5">
        <v>34.122880000000002</v>
      </c>
      <c r="F17" s="5">
        <v>892.78192999999999</v>
      </c>
      <c r="G17" s="5">
        <v>34.204990000000002</v>
      </c>
      <c r="H17" s="5">
        <v>398.70242999999999</v>
      </c>
      <c r="I17" s="5">
        <v>15.203950000000001</v>
      </c>
      <c r="J17" s="5">
        <v>66.403469999999999</v>
      </c>
      <c r="K17" s="5">
        <v>2.5285000000000002</v>
      </c>
      <c r="L17">
        <f t="shared" si="0"/>
        <v>-472.89924936455759</v>
      </c>
      <c r="M17">
        <f t="shared" si="1"/>
        <v>-3084.2023716832068</v>
      </c>
      <c r="N17">
        <f t="shared" si="3"/>
        <v>8.3892380322284738E-4</v>
      </c>
      <c r="O17">
        <v>2.9715000000000002E-2</v>
      </c>
      <c r="P17">
        <f t="shared" si="2"/>
        <v>211.44826879285162</v>
      </c>
      <c r="Q17">
        <f t="shared" si="4"/>
        <v>0.40845323445786519</v>
      </c>
    </row>
    <row r="18" spans="1:17" x14ac:dyDescent="0.25">
      <c r="A18" s="7">
        <v>40.255016516910004</v>
      </c>
      <c r="B18" t="s">
        <v>35</v>
      </c>
      <c r="C18">
        <v>0.1</v>
      </c>
      <c r="D18">
        <v>108.97946</v>
      </c>
      <c r="E18">
        <v>3.3677600000000001</v>
      </c>
      <c r="F18">
        <v>150.38515000000001</v>
      </c>
      <c r="G18">
        <v>4.3763800000000002</v>
      </c>
      <c r="H18">
        <v>89.900120000000001</v>
      </c>
      <c r="I18">
        <v>2.5140099999999999</v>
      </c>
      <c r="J18">
        <v>19.722079999999998</v>
      </c>
      <c r="K18">
        <v>0.53869</v>
      </c>
      <c r="L18">
        <f>D18+2*F18*LOG10(O18)+3*H18*POWER(LOG10(O18),2)+6*J18*POWER(LOG10(O18),3)</f>
        <v>-64.673657942320403</v>
      </c>
      <c r="M18">
        <f>2*F18+6*H18*LOG10(O18)+12*J18*LOG10(O18)</f>
        <v>-614.2568354816483</v>
      </c>
      <c r="N18">
        <f t="shared" si="3"/>
        <v>2.0720876365681876E-4</v>
      </c>
      <c r="O18">
        <v>6.6212672109718068E-2</v>
      </c>
      <c r="P18">
        <f>2*PI()/O18</f>
        <v>94.893999999999991</v>
      </c>
      <c r="Q18">
        <f t="shared" si="4"/>
        <v>4.5275427705826751E-2</v>
      </c>
    </row>
    <row r="19" spans="1:17" x14ac:dyDescent="0.25">
      <c r="A19" s="7">
        <v>25.155247948110002</v>
      </c>
      <c r="B19" t="s">
        <v>35</v>
      </c>
      <c r="C19">
        <v>0.1</v>
      </c>
      <c r="D19">
        <v>122.89042000000001</v>
      </c>
      <c r="E19">
        <v>2.3633299999999999</v>
      </c>
      <c r="F19">
        <v>153.89994999999999</v>
      </c>
      <c r="G19">
        <v>2.8183799999999999</v>
      </c>
      <c r="H19">
        <v>83.726020000000005</v>
      </c>
      <c r="I19">
        <v>1.4831000000000001</v>
      </c>
      <c r="J19">
        <v>16.738340000000001</v>
      </c>
      <c r="K19">
        <v>0.29060000000000002</v>
      </c>
      <c r="L19">
        <f t="shared" ref="L19:L25" si="5">D19+2*F19*LOG10(O19)+3*H19*POWER(LOG10(O19),2)+6*J19*POWER(LOG10(O19),3)</f>
        <v>-68.32630105199641</v>
      </c>
      <c r="M19">
        <f t="shared" ref="M19:M25" si="6">2*F19+6*H19*LOG10(O19)+12*J19*LOG10(O19)</f>
        <v>-584.00391458998911</v>
      </c>
      <c r="N19">
        <f t="shared" si="3"/>
        <v>6.1655845088091918E-5</v>
      </c>
      <c r="O19">
        <v>5.3928866011273197E-2</v>
      </c>
      <c r="P19">
        <f t="shared" ref="P19:P45" si="7">2*PI()/O19</f>
        <v>116.50876</v>
      </c>
      <c r="Q19">
        <f t="shared" si="4"/>
        <v>1.654049580939862E-2</v>
      </c>
    </row>
    <row r="20" spans="1:17" x14ac:dyDescent="0.25">
      <c r="A20" s="7">
        <v>15.92855538615</v>
      </c>
      <c r="B20" t="s">
        <v>35</v>
      </c>
      <c r="C20">
        <v>0.1</v>
      </c>
      <c r="D20">
        <v>152.64809</v>
      </c>
      <c r="E20">
        <v>5.4353300000000004</v>
      </c>
      <c r="F20">
        <v>181.31081</v>
      </c>
      <c r="G20">
        <v>6.4818800000000003</v>
      </c>
      <c r="H20">
        <v>93.729100000000003</v>
      </c>
      <c r="I20">
        <v>3.41092</v>
      </c>
      <c r="J20">
        <v>17.831410000000002</v>
      </c>
      <c r="K20">
        <v>0.66832999999999998</v>
      </c>
      <c r="L20">
        <f t="shared" si="5"/>
        <v>-83.903342244627453</v>
      </c>
      <c r="M20">
        <f t="shared" si="6"/>
        <v>-669.72107902430594</v>
      </c>
      <c r="N20">
        <f t="shared" si="3"/>
        <v>1.4305489557129632E-3</v>
      </c>
      <c r="O20">
        <v>4.6801936939542932E-2</v>
      </c>
      <c r="P20">
        <f t="shared" si="7"/>
        <v>134.25054</v>
      </c>
      <c r="Q20">
        <f t="shared" si="4"/>
        <v>0.44221600274369827</v>
      </c>
    </row>
    <row r="21" spans="1:17" x14ac:dyDescent="0.25">
      <c r="A21" s="7">
        <v>10.050264872550001</v>
      </c>
      <c r="B21" t="s">
        <v>35</v>
      </c>
      <c r="C21">
        <v>0.1</v>
      </c>
      <c r="D21">
        <v>247.41490999999999</v>
      </c>
      <c r="E21">
        <v>5.5565600000000002</v>
      </c>
      <c r="F21">
        <v>268.72561999999999</v>
      </c>
      <c r="G21">
        <v>6.0196300000000003</v>
      </c>
      <c r="H21">
        <v>127.95653</v>
      </c>
      <c r="I21">
        <v>2.8811399999999998</v>
      </c>
      <c r="J21">
        <v>22.563780000000001</v>
      </c>
      <c r="K21">
        <v>0.51407999999999998</v>
      </c>
      <c r="L21">
        <f t="shared" si="5"/>
        <v>-132.349292225505</v>
      </c>
      <c r="M21">
        <f t="shared" si="6"/>
        <v>-948.75071347952394</v>
      </c>
      <c r="N21">
        <f t="shared" si="3"/>
        <v>6.8889071278935862E-4</v>
      </c>
      <c r="O21">
        <v>3.7059693526491744E-2</v>
      </c>
      <c r="P21">
        <f t="shared" si="7"/>
        <v>169.54229000000001</v>
      </c>
      <c r="Q21">
        <f t="shared" si="4"/>
        <v>0.26893297951701572</v>
      </c>
    </row>
    <row r="22" spans="1:17" x14ac:dyDescent="0.25">
      <c r="A22" s="7">
        <v>6.0888877158600003</v>
      </c>
      <c r="B22" t="s">
        <v>35</v>
      </c>
      <c r="C22">
        <v>0.1</v>
      </c>
      <c r="D22">
        <v>1365.99587</v>
      </c>
      <c r="E22">
        <v>192.00533999999999</v>
      </c>
      <c r="F22">
        <v>1316.3592799999999</v>
      </c>
      <c r="G22">
        <v>184.91983999999999</v>
      </c>
      <c r="H22">
        <v>561.49806000000001</v>
      </c>
      <c r="I22">
        <v>79.058459999999997</v>
      </c>
      <c r="J22">
        <v>89.467060000000004</v>
      </c>
      <c r="K22">
        <v>12.65967</v>
      </c>
      <c r="L22">
        <f t="shared" si="5"/>
        <v>-721.82854203380202</v>
      </c>
      <c r="M22">
        <f>2*F22+6*H22*LOG10(O22)+12*J22*LOG10(O22)</f>
        <v>-4439.5619124791501</v>
      </c>
      <c r="N22">
        <f t="shared" si="3"/>
        <v>2.6152153563051483E-3</v>
      </c>
      <c r="O22">
        <v>2.5590205040936752E-2</v>
      </c>
      <c r="P22">
        <f t="shared" si="7"/>
        <v>245.53086999999999</v>
      </c>
      <c r="Q22">
        <f t="shared" si="4"/>
        <v>1.4785269636790086</v>
      </c>
    </row>
    <row r="23" spans="1:17" x14ac:dyDescent="0.25">
      <c r="A23" s="7">
        <v>32.067568593090002</v>
      </c>
      <c r="B23" t="s">
        <v>35</v>
      </c>
      <c r="C23">
        <v>0.1</v>
      </c>
      <c r="D23">
        <v>104.64237</v>
      </c>
      <c r="E23">
        <v>1.91364</v>
      </c>
      <c r="F23">
        <v>134.08391</v>
      </c>
      <c r="G23">
        <v>2.35547</v>
      </c>
      <c r="H23">
        <v>74.246510000000001</v>
      </c>
      <c r="I23">
        <v>1.27539</v>
      </c>
      <c r="J23">
        <v>15.04837</v>
      </c>
      <c r="K23">
        <v>0.25635999999999998</v>
      </c>
      <c r="L23">
        <f t="shared" si="5"/>
        <v>-58.794771167435385</v>
      </c>
      <c r="M23">
        <f t="shared" si="6"/>
        <v>-513.98660754354876</v>
      </c>
      <c r="N23">
        <f t="shared" si="3"/>
        <v>1.5658628770971823E-4</v>
      </c>
      <c r="O23">
        <v>5.6321054670324361E-2</v>
      </c>
      <c r="P23">
        <f t="shared" si="7"/>
        <v>111.56014999999999</v>
      </c>
      <c r="Q23">
        <f t="shared" si="4"/>
        <v>4.0223374859114286E-2</v>
      </c>
    </row>
    <row r="24" spans="1:17" x14ac:dyDescent="0.25">
      <c r="A24" s="7">
        <v>19.915668921330003</v>
      </c>
      <c r="B24" t="s">
        <v>35</v>
      </c>
      <c r="C24">
        <v>0.1</v>
      </c>
      <c r="D24">
        <v>193.68308999999999</v>
      </c>
      <c r="E24">
        <v>6.6845699999999999</v>
      </c>
      <c r="F24">
        <v>255.76919000000001</v>
      </c>
      <c r="G24">
        <v>8.3411299999999997</v>
      </c>
      <c r="H24">
        <v>147.49627000000001</v>
      </c>
      <c r="I24">
        <v>4.6026699999999998</v>
      </c>
      <c r="J24">
        <v>31.411639999999998</v>
      </c>
      <c r="K24">
        <v>0.94767999999999997</v>
      </c>
      <c r="L24">
        <f t="shared" si="5"/>
        <v>-109.67300043684264</v>
      </c>
      <c r="M24">
        <f t="shared" si="6"/>
        <v>-1007.6163515669471</v>
      </c>
      <c r="N24">
        <f t="shared" si="3"/>
        <v>1.7401672844925142E-4</v>
      </c>
      <c r="O24">
        <v>6.2539368951085431E-2</v>
      </c>
      <c r="P24">
        <f t="shared" si="7"/>
        <v>100.46767999999999</v>
      </c>
      <c r="Q24">
        <f t="shared" si="4"/>
        <v>4.0256226401653904E-2</v>
      </c>
    </row>
    <row r="25" spans="1:17" x14ac:dyDescent="0.25">
      <c r="A25" s="7">
        <v>7.9162771744800002</v>
      </c>
      <c r="B25" t="s">
        <v>35</v>
      </c>
      <c r="C25">
        <v>0.1</v>
      </c>
      <c r="D25">
        <v>534.92840000000001</v>
      </c>
      <c r="E25">
        <v>20.85519</v>
      </c>
      <c r="F25">
        <v>599.30911000000003</v>
      </c>
      <c r="G25">
        <v>23.030349999999999</v>
      </c>
      <c r="H25">
        <v>295.9966</v>
      </c>
      <c r="I25">
        <v>11.26741</v>
      </c>
      <c r="J25">
        <v>54.421410000000002</v>
      </c>
      <c r="K25">
        <v>2.0606599999999999</v>
      </c>
      <c r="L25">
        <f t="shared" si="5"/>
        <v>-293.38867711511045</v>
      </c>
      <c r="M25">
        <f t="shared" si="6"/>
        <v>-2181.6069447485302</v>
      </c>
      <c r="N25">
        <f t="shared" si="3"/>
        <v>9.1315927842003603E-4</v>
      </c>
      <c r="O25">
        <v>4.0589068104158091E-2</v>
      </c>
      <c r="P25">
        <f t="shared" si="7"/>
        <v>154.79993999999999</v>
      </c>
      <c r="Q25">
        <f t="shared" si="4"/>
        <v>0.3254865244669517</v>
      </c>
    </row>
    <row r="26" spans="1:17" x14ac:dyDescent="0.25">
      <c r="A26" s="7">
        <v>40.25559044061</v>
      </c>
      <c r="B26" t="s">
        <v>35</v>
      </c>
      <c r="C26">
        <v>0.2</v>
      </c>
      <c r="D26">
        <v>96.008279999999999</v>
      </c>
      <c r="E26">
        <v>2.11633</v>
      </c>
      <c r="F26">
        <v>134.16304</v>
      </c>
      <c r="G26">
        <v>2.81671</v>
      </c>
      <c r="H26">
        <v>80.967410000000001</v>
      </c>
      <c r="I26">
        <v>1.65493</v>
      </c>
      <c r="J26">
        <v>17.894670000000001</v>
      </c>
      <c r="K26">
        <v>0.36220000000000002</v>
      </c>
      <c r="L26">
        <f t="shared" ref="L26:L33" si="8">D26+2*F26*LOG10(O26)+3*H26*POWER(LOG10(O26),2)+6*J26*POWER(LOG10(O26),3)</f>
        <v>-58.711111370592306</v>
      </c>
      <c r="M26">
        <f t="shared" ref="M26:M33" si="9">2*F26+6*H26*LOG10(O26)+12*J26*LOG10(O26)</f>
        <v>-557.83610781417099</v>
      </c>
      <c r="N26">
        <f t="shared" si="3"/>
        <v>4.7879051775058442E-4</v>
      </c>
      <c r="O26">
        <v>6.6172707961370786E-2</v>
      </c>
      <c r="P26">
        <f t="shared" si="7"/>
        <v>94.951310000000007</v>
      </c>
      <c r="Q26">
        <f t="shared" si="4"/>
        <v>0.10467963276154132</v>
      </c>
    </row>
    <row r="27" spans="1:17" x14ac:dyDescent="0.25">
      <c r="A27" s="7">
        <v>25.328966453190002</v>
      </c>
      <c r="B27" t="s">
        <v>35</v>
      </c>
      <c r="C27">
        <v>0.2</v>
      </c>
      <c r="D27">
        <v>161.02029999999999</v>
      </c>
      <c r="E27">
        <v>3.3353100000000002</v>
      </c>
      <c r="F27">
        <v>199.3381</v>
      </c>
      <c r="G27">
        <v>4.1081099999999999</v>
      </c>
      <c r="H27">
        <v>107.61698</v>
      </c>
      <c r="I27">
        <v>2.23672</v>
      </c>
      <c r="J27">
        <v>21.423760000000001</v>
      </c>
      <c r="K27">
        <v>0.45423000000000002</v>
      </c>
      <c r="L27">
        <f t="shared" si="8"/>
        <v>-89.930636294573844</v>
      </c>
      <c r="M27">
        <f t="shared" si="9"/>
        <v>-757.02875151282615</v>
      </c>
      <c r="N27">
        <f t="shared" si="3"/>
        <v>6.4182595720273868E-4</v>
      </c>
      <c r="O27">
        <v>5.2462332122604323E-2</v>
      </c>
      <c r="P27">
        <f t="shared" si="7"/>
        <v>119.76564999999999</v>
      </c>
      <c r="Q27">
        <f t="shared" si="4"/>
        <v>0.17699672953335449</v>
      </c>
    </row>
    <row r="28" spans="1:17" x14ac:dyDescent="0.25">
      <c r="A28" s="7">
        <v>16.023318387930001</v>
      </c>
      <c r="B28" t="s">
        <v>35</v>
      </c>
      <c r="C28">
        <v>0.2</v>
      </c>
      <c r="D28">
        <v>369.79237000000001</v>
      </c>
      <c r="E28">
        <v>18.3291</v>
      </c>
      <c r="F28">
        <v>419.81880999999998</v>
      </c>
      <c r="G28">
        <v>20.636800000000001</v>
      </c>
      <c r="H28">
        <v>209.48763</v>
      </c>
      <c r="I28">
        <v>10.28482</v>
      </c>
      <c r="J28">
        <v>38.796239999999997</v>
      </c>
      <c r="K28">
        <v>1.91439</v>
      </c>
      <c r="L28">
        <f t="shared" si="8"/>
        <v>-198.33806492445717</v>
      </c>
      <c r="M28">
        <f t="shared" si="9"/>
        <v>-1515.4701286035506</v>
      </c>
      <c r="N28">
        <f t="shared" si="3"/>
        <v>1.0003580613299761E-3</v>
      </c>
      <c r="O28">
        <v>4.2926280180166088E-2</v>
      </c>
      <c r="P28">
        <f t="shared" si="7"/>
        <v>146.37153000000001</v>
      </c>
      <c r="Q28">
        <f t="shared" si="4"/>
        <v>0.33715358146623065</v>
      </c>
    </row>
    <row r="29" spans="1:17" x14ac:dyDescent="0.25">
      <c r="A29" s="7">
        <v>10.09282541436</v>
      </c>
      <c r="B29" t="s">
        <v>35</v>
      </c>
      <c r="C29">
        <v>0.2</v>
      </c>
      <c r="D29">
        <v>386.11833000000001</v>
      </c>
      <c r="E29">
        <v>9.2051700000000007</v>
      </c>
      <c r="F29">
        <v>405.37119999999999</v>
      </c>
      <c r="G29">
        <v>9.6441099999999995</v>
      </c>
      <c r="H29">
        <v>187.30805000000001</v>
      </c>
      <c r="I29">
        <v>4.4717200000000004</v>
      </c>
      <c r="J29">
        <v>32.163290000000003</v>
      </c>
      <c r="K29">
        <v>0.77427000000000001</v>
      </c>
      <c r="L29">
        <f t="shared" si="8"/>
        <v>-207.86955146892956</v>
      </c>
      <c r="M29">
        <f t="shared" si="9"/>
        <v>-1421.3273602639706</v>
      </c>
      <c r="N29">
        <f t="shared" si="3"/>
        <v>8.2737821440900068E-4</v>
      </c>
      <c r="O29">
        <v>3.3236854120484438E-2</v>
      </c>
      <c r="P29">
        <f t="shared" si="7"/>
        <v>189.04272</v>
      </c>
      <c r="Q29">
        <f t="shared" si="4"/>
        <v>0.36014693862830216</v>
      </c>
    </row>
    <row r="30" spans="1:17" x14ac:dyDescent="0.25">
      <c r="A30" s="7">
        <v>6.4410636960000005</v>
      </c>
      <c r="B30" t="s">
        <v>35</v>
      </c>
      <c r="C30">
        <v>0.2</v>
      </c>
      <c r="D30">
        <v>618.21943999999996</v>
      </c>
      <c r="E30">
        <v>22.879390000000001</v>
      </c>
      <c r="F30">
        <v>608.26649999999995</v>
      </c>
      <c r="G30">
        <v>22.47335</v>
      </c>
      <c r="H30">
        <v>264.28800000000001</v>
      </c>
      <c r="I30">
        <v>9.7851700000000008</v>
      </c>
      <c r="J30">
        <v>42.808039999999998</v>
      </c>
      <c r="K30">
        <v>1.59354</v>
      </c>
      <c r="L30">
        <f t="shared" si="8"/>
        <v>-335.07884006523705</v>
      </c>
      <c r="M30">
        <f t="shared" si="9"/>
        <v>-2091.9076770497222</v>
      </c>
      <c r="N30">
        <f t="shared" si="3"/>
        <v>1.4037095940648081E-3</v>
      </c>
      <c r="O30">
        <v>2.6553402427532274E-2</v>
      </c>
      <c r="P30">
        <f t="shared" si="7"/>
        <v>236.62449000000001</v>
      </c>
      <c r="Q30">
        <f t="shared" si="4"/>
        <v>0.76480839762934427</v>
      </c>
    </row>
    <row r="31" spans="1:17" x14ac:dyDescent="0.25">
      <c r="A31" s="7">
        <v>32.066051794740005</v>
      </c>
      <c r="B31" t="s">
        <v>35</v>
      </c>
      <c r="C31">
        <v>0.2</v>
      </c>
      <c r="D31">
        <v>71.447630000000004</v>
      </c>
      <c r="E31">
        <v>1.19702</v>
      </c>
      <c r="F31">
        <v>93.940129999999996</v>
      </c>
      <c r="G31">
        <v>1.53742</v>
      </c>
      <c r="H31">
        <v>52.932029999999997</v>
      </c>
      <c r="I31">
        <v>0.86560000000000004</v>
      </c>
      <c r="J31">
        <v>10.85651</v>
      </c>
      <c r="K31">
        <v>0.18032000000000001</v>
      </c>
      <c r="L31">
        <f t="shared" si="8"/>
        <v>-43.017937576402062</v>
      </c>
      <c r="M31">
        <f t="shared" si="9"/>
        <v>-374.31740448936057</v>
      </c>
      <c r="N31">
        <f t="shared" si="3"/>
        <v>8.7477480741675535E-4</v>
      </c>
      <c r="O31">
        <v>5.5556015109053745E-2</v>
      </c>
      <c r="P31">
        <f t="shared" si="7"/>
        <v>113.0964</v>
      </c>
      <c r="Q31">
        <f t="shared" si="4"/>
        <v>0.22780368080193092</v>
      </c>
    </row>
    <row r="32" spans="1:17" x14ac:dyDescent="0.25">
      <c r="A32" s="7">
        <v>19.912905888659999</v>
      </c>
      <c r="B32" t="s">
        <v>35</v>
      </c>
      <c r="C32">
        <v>0.2</v>
      </c>
      <c r="D32">
        <v>181.15398999999999</v>
      </c>
      <c r="E32">
        <v>3.6513100000000001</v>
      </c>
      <c r="F32">
        <v>213.56390999999999</v>
      </c>
      <c r="G32">
        <v>4.2832800000000004</v>
      </c>
      <c r="H32">
        <v>109.83807</v>
      </c>
      <c r="I32">
        <v>2.2175799999999999</v>
      </c>
      <c r="J32">
        <v>20.83887</v>
      </c>
      <c r="K32">
        <v>0.42757000000000001</v>
      </c>
      <c r="L32">
        <f t="shared" si="8"/>
        <v>-101.74661742015815</v>
      </c>
      <c r="M32">
        <f t="shared" si="9"/>
        <v>-796.80558294787522</v>
      </c>
      <c r="N32">
        <f t="shared" si="3"/>
        <v>8.6565701494644288E-4</v>
      </c>
      <c r="O32">
        <v>4.5048372747617943E-2</v>
      </c>
      <c r="P32">
        <f t="shared" si="7"/>
        <v>139.47640999999999</v>
      </c>
      <c r="Q32">
        <f t="shared" si="4"/>
        <v>0.27801120614501218</v>
      </c>
    </row>
    <row r="33" spans="1:17" x14ac:dyDescent="0.25">
      <c r="A33" s="7">
        <v>7.9144652153699999</v>
      </c>
      <c r="B33" t="s">
        <v>35</v>
      </c>
      <c r="C33">
        <v>0.2</v>
      </c>
      <c r="D33">
        <v>686.33734000000004</v>
      </c>
      <c r="E33">
        <v>21.958749999999998</v>
      </c>
      <c r="F33">
        <v>691.83738000000005</v>
      </c>
      <c r="G33">
        <v>21.830269999999999</v>
      </c>
      <c r="H33">
        <v>307.88328000000001</v>
      </c>
      <c r="I33">
        <v>9.6207399999999996</v>
      </c>
      <c r="J33">
        <v>51.065440000000002</v>
      </c>
      <c r="K33">
        <v>1.58589</v>
      </c>
      <c r="L33">
        <f t="shared" si="8"/>
        <v>-371.88549835994559</v>
      </c>
      <c r="M33">
        <f t="shared" si="9"/>
        <v>-2400.9666288513145</v>
      </c>
      <c r="N33">
        <f t="shared" si="3"/>
        <v>6.6472292979742143E-4</v>
      </c>
      <c r="O33">
        <v>2.8945497770389808E-2</v>
      </c>
      <c r="P33">
        <f t="shared" si="7"/>
        <v>217.06952000000001</v>
      </c>
      <c r="Q33">
        <f t="shared" si="4"/>
        <v>0.33224250667836908</v>
      </c>
    </row>
    <row r="34" spans="1:17" x14ac:dyDescent="0.25">
      <c r="A34" s="7">
        <v>23.066805195090001</v>
      </c>
      <c r="B34" t="s">
        <v>35</v>
      </c>
      <c r="C34">
        <v>0.3</v>
      </c>
      <c r="D34">
        <v>128.06019000000001</v>
      </c>
      <c r="E34">
        <v>3.7682699999999998</v>
      </c>
      <c r="F34">
        <v>157.23896999999999</v>
      </c>
      <c r="G34">
        <v>4.3722799999999999</v>
      </c>
      <c r="H34">
        <v>83.921379999999999</v>
      </c>
      <c r="I34">
        <v>2.2421600000000002</v>
      </c>
      <c r="J34">
        <v>16.47184</v>
      </c>
      <c r="K34">
        <v>0.42880000000000001</v>
      </c>
      <c r="L34">
        <f t="shared" ref="L34:L45" si="10">D34+2*F34*LOG10(O34)+3*H34*POWER(LOG10(O34),2)+6*J34*POWER(LOG10(O34),3)</f>
        <v>-72.078318254076237</v>
      </c>
      <c r="M34">
        <f t="shared" ref="M34:M45" si="11">2*F34+6*H34*LOG10(O34)+12*J34*LOG10(O34)</f>
        <v>-595.61549664546965</v>
      </c>
      <c r="N34">
        <f t="shared" si="3"/>
        <v>9.9011433205331732E-5</v>
      </c>
      <c r="O34">
        <v>5.0358601554743594E-2</v>
      </c>
      <c r="P34">
        <f t="shared" si="7"/>
        <v>124.76886</v>
      </c>
      <c r="Q34">
        <f t="shared" si="4"/>
        <v>2.8445085449525464E-2</v>
      </c>
    </row>
    <row r="35" spans="1:17" x14ac:dyDescent="0.25">
      <c r="A35" s="7">
        <v>14.521466650859999</v>
      </c>
      <c r="B35" t="s">
        <v>35</v>
      </c>
      <c r="C35">
        <v>0.3</v>
      </c>
      <c r="D35">
        <v>145.35454999999999</v>
      </c>
      <c r="E35">
        <v>4.95932</v>
      </c>
      <c r="F35">
        <v>162.25664</v>
      </c>
      <c r="G35">
        <v>5.5359100000000003</v>
      </c>
      <c r="H35">
        <v>78.901889999999995</v>
      </c>
      <c r="I35">
        <v>2.7252200000000002</v>
      </c>
      <c r="J35">
        <v>14.134869999999999</v>
      </c>
      <c r="K35">
        <v>0.49925000000000003</v>
      </c>
      <c r="L35">
        <f t="shared" si="10"/>
        <v>-81.42955209399193</v>
      </c>
      <c r="M35">
        <f t="shared" si="11"/>
        <v>-590.2791719891643</v>
      </c>
      <c r="N35">
        <f t="shared" si="3"/>
        <v>1.7308397237867136E-3</v>
      </c>
      <c r="O35">
        <v>3.778953615677489E-2</v>
      </c>
      <c r="P35">
        <f t="shared" si="7"/>
        <v>166.26786000000001</v>
      </c>
      <c r="Q35">
        <f t="shared" si="4"/>
        <v>0.66264488467785254</v>
      </c>
    </row>
    <row r="36" spans="1:17" x14ac:dyDescent="0.25">
      <c r="A36" s="7">
        <v>9.1665043636500005</v>
      </c>
      <c r="B36" t="s">
        <v>35</v>
      </c>
      <c r="C36">
        <v>0.3</v>
      </c>
      <c r="D36">
        <v>291.79378000000003</v>
      </c>
      <c r="E36">
        <v>9.7444000000000006</v>
      </c>
      <c r="F36">
        <v>301.58127999999999</v>
      </c>
      <c r="G36">
        <v>10.209059999999999</v>
      </c>
      <c r="H36">
        <v>136.88684000000001</v>
      </c>
      <c r="I36">
        <v>4.73367</v>
      </c>
      <c r="J36">
        <v>23.0457</v>
      </c>
      <c r="K36">
        <v>0.81962999999999997</v>
      </c>
      <c r="L36">
        <f t="shared" si="10"/>
        <v>-158.47328306531796</v>
      </c>
      <c r="M36">
        <f t="shared" si="11"/>
        <v>-1053.7927506472256</v>
      </c>
      <c r="N36">
        <f t="shared" si="3"/>
        <v>1.5252721613101994E-3</v>
      </c>
      <c r="O36">
        <v>3.0956636845507715E-2</v>
      </c>
      <c r="P36">
        <f t="shared" si="7"/>
        <v>202.96731</v>
      </c>
      <c r="Q36">
        <f t="shared" si="4"/>
        <v>0.71283518556881598</v>
      </c>
    </row>
    <row r="37" spans="1:17" x14ac:dyDescent="0.25">
      <c r="A37" s="7">
        <v>5.8568831595900006</v>
      </c>
      <c r="B37" t="s">
        <v>35</v>
      </c>
      <c r="C37">
        <v>0.3</v>
      </c>
      <c r="D37">
        <v>708.38373999999999</v>
      </c>
      <c r="E37">
        <v>25.829039999999999</v>
      </c>
      <c r="F37">
        <v>692.97286999999994</v>
      </c>
      <c r="G37">
        <v>25.027609999999999</v>
      </c>
      <c r="H37">
        <v>299.52503000000002</v>
      </c>
      <c r="I37">
        <v>10.751670000000001</v>
      </c>
      <c r="J37">
        <v>48.289000000000001</v>
      </c>
      <c r="K37">
        <v>1.7278100000000001</v>
      </c>
      <c r="L37">
        <f t="shared" si="10"/>
        <v>-383.97418168258719</v>
      </c>
      <c r="M37">
        <f t="shared" si="11"/>
        <v>-2378.9220495834757</v>
      </c>
      <c r="N37">
        <f t="shared" si="3"/>
        <v>1.0447923136977816E-3</v>
      </c>
      <c r="O37">
        <v>2.605384576544852E-2</v>
      </c>
      <c r="P37">
        <f t="shared" si="7"/>
        <v>241.16153</v>
      </c>
      <c r="Q37">
        <f t="shared" si="4"/>
        <v>0.58016788930725394</v>
      </c>
    </row>
    <row r="38" spans="1:17" x14ac:dyDescent="0.25">
      <c r="A38" s="7">
        <v>3.4524134206200001</v>
      </c>
      <c r="B38" t="s">
        <v>35</v>
      </c>
      <c r="C38">
        <v>0.3</v>
      </c>
      <c r="D38">
        <v>1300.2722799999999</v>
      </c>
      <c r="E38">
        <v>88.409279999999995</v>
      </c>
      <c r="F38">
        <v>1210.96532</v>
      </c>
      <c r="G38">
        <v>81.395970000000005</v>
      </c>
      <c r="H38">
        <v>499.70994000000002</v>
      </c>
      <c r="I38">
        <v>33.273479999999999</v>
      </c>
      <c r="J38">
        <v>77.111080000000001</v>
      </c>
      <c r="K38">
        <v>5.0956299999999999</v>
      </c>
      <c r="L38">
        <f t="shared" si="10"/>
        <v>-716.3227484538188</v>
      </c>
      <c r="M38">
        <f t="shared" si="11"/>
        <v>-4124.4885463797982</v>
      </c>
      <c r="N38">
        <f t="shared" si="3"/>
        <v>2.1612695051659676E-3</v>
      </c>
      <c r="O38">
        <v>2.1454788098231644E-2</v>
      </c>
      <c r="P38">
        <f t="shared" si="7"/>
        <v>292.85701999999998</v>
      </c>
      <c r="Q38">
        <f t="shared" si="4"/>
        <v>1.457404993786638</v>
      </c>
    </row>
    <row r="39" spans="1:17" x14ac:dyDescent="0.25">
      <c r="A39" s="7">
        <v>29.15830836324</v>
      </c>
      <c r="B39" t="s">
        <v>35</v>
      </c>
      <c r="C39">
        <v>0.3</v>
      </c>
      <c r="D39">
        <v>62.661659999999998</v>
      </c>
      <c r="E39">
        <v>0.92830999999999997</v>
      </c>
      <c r="F39">
        <v>92.024370000000005</v>
      </c>
      <c r="G39">
        <v>1.3067599999999999</v>
      </c>
      <c r="H39">
        <v>57.75159</v>
      </c>
      <c r="I39">
        <v>0.80666000000000004</v>
      </c>
      <c r="J39">
        <v>13.163500000000001</v>
      </c>
      <c r="K39">
        <v>0.18429999999999999</v>
      </c>
      <c r="L39">
        <f t="shared" si="10"/>
        <v>-38.625423323719687</v>
      </c>
      <c r="M39">
        <f t="shared" si="11"/>
        <v>-389.06178386741715</v>
      </c>
      <c r="N39">
        <f t="shared" si="3"/>
        <v>5.543624284440762E-4</v>
      </c>
      <c r="O39">
        <v>7.3103612410093083E-2</v>
      </c>
      <c r="P39">
        <f t="shared" si="7"/>
        <v>85.949039999999997</v>
      </c>
      <c r="Q39">
        <f t="shared" si="4"/>
        <v>0.10971108435002265</v>
      </c>
    </row>
    <row r="40" spans="1:17" x14ac:dyDescent="0.25">
      <c r="A40" s="7">
        <v>18.115983579600002</v>
      </c>
      <c r="B40" t="s">
        <v>35</v>
      </c>
      <c r="C40">
        <v>0.3</v>
      </c>
      <c r="D40">
        <v>148.386</v>
      </c>
      <c r="E40">
        <v>4.26037</v>
      </c>
      <c r="F40">
        <v>172.54561000000001</v>
      </c>
      <c r="G40">
        <v>4.9977499999999999</v>
      </c>
      <c r="H40">
        <v>87.306830000000005</v>
      </c>
      <c r="I40">
        <v>2.5874799999999998</v>
      </c>
      <c r="J40">
        <v>16.261489999999998</v>
      </c>
      <c r="K40">
        <v>0.49889</v>
      </c>
      <c r="L40">
        <f t="shared" si="10"/>
        <v>-83.408675366776407</v>
      </c>
      <c r="M40">
        <f t="shared" si="11"/>
        <v>-638.82722587266767</v>
      </c>
      <c r="N40">
        <f t="shared" si="3"/>
        <v>1.4251731257201067E-3</v>
      </c>
      <c r="O40">
        <v>4.2806107318549225E-2</v>
      </c>
      <c r="P40">
        <f t="shared" si="7"/>
        <v>146.78245000000001</v>
      </c>
      <c r="Q40">
        <f t="shared" si="4"/>
        <v>0.4816787037003083</v>
      </c>
    </row>
    <row r="41" spans="1:17" x14ac:dyDescent="0.25">
      <c r="A41" s="7">
        <v>7.2037181052900001</v>
      </c>
      <c r="B41" t="s">
        <v>35</v>
      </c>
      <c r="C41">
        <v>0.3</v>
      </c>
      <c r="D41">
        <v>686.09229000000005</v>
      </c>
      <c r="E41">
        <v>26.37979</v>
      </c>
      <c r="F41">
        <v>684.57559000000003</v>
      </c>
      <c r="G41">
        <v>26.225439999999999</v>
      </c>
      <c r="H41">
        <v>301.60473999999999</v>
      </c>
      <c r="I41">
        <v>11.55772</v>
      </c>
      <c r="J41">
        <v>49.536670000000001</v>
      </c>
      <c r="K41">
        <v>1.9051899999999999</v>
      </c>
      <c r="L41">
        <f t="shared" si="10"/>
        <v>-380.44489513233634</v>
      </c>
      <c r="M41">
        <f t="shared" si="11"/>
        <v>-2395.3948560689973</v>
      </c>
      <c r="N41">
        <f t="shared" si="3"/>
        <v>1.7113803750175832E-3</v>
      </c>
      <c r="O41">
        <v>2.7170252599701294E-2</v>
      </c>
      <c r="P41">
        <f t="shared" si="7"/>
        <v>231.25237000000001</v>
      </c>
      <c r="Q41">
        <f t="shared" si="4"/>
        <v>0.91127284408478615</v>
      </c>
    </row>
    <row r="42" spans="1:17" x14ac:dyDescent="0.25">
      <c r="A42" s="7">
        <v>36.156963530520002</v>
      </c>
      <c r="B42" t="s">
        <v>35</v>
      </c>
      <c r="C42">
        <v>0.4</v>
      </c>
      <c r="D42">
        <v>69.775620000000004</v>
      </c>
      <c r="E42">
        <v>5.0972200000000001</v>
      </c>
      <c r="F42">
        <v>95.557640000000006</v>
      </c>
      <c r="G42">
        <v>6.7196300000000004</v>
      </c>
      <c r="H42">
        <v>55.674469999999999</v>
      </c>
      <c r="I42">
        <v>3.8887299999999998</v>
      </c>
      <c r="J42">
        <v>11.7552</v>
      </c>
      <c r="K42">
        <v>0.83377999999999997</v>
      </c>
      <c r="L42">
        <f t="shared" si="10"/>
        <v>-44.919692235989629</v>
      </c>
      <c r="M42">
        <f t="shared" si="11"/>
        <v>-398.25741012660387</v>
      </c>
      <c r="N42">
        <f t="shared" si="3"/>
        <v>3.7776320548936568E-3</v>
      </c>
      <c r="O42">
        <v>5.7477864696537498E-2</v>
      </c>
      <c r="P42">
        <f t="shared" si="7"/>
        <v>109.31487</v>
      </c>
      <c r="Q42">
        <f t="shared" si="4"/>
        <v>0.95085563873345869</v>
      </c>
    </row>
    <row r="43" spans="1:17" x14ac:dyDescent="0.25">
      <c r="A43" s="7">
        <v>20.247896953440002</v>
      </c>
      <c r="B43" t="s">
        <v>35</v>
      </c>
      <c r="C43">
        <v>0.4</v>
      </c>
      <c r="D43">
        <v>150.1189</v>
      </c>
      <c r="E43">
        <v>20.41583</v>
      </c>
      <c r="F43">
        <v>180.23318</v>
      </c>
      <c r="G43">
        <v>24.630559999999999</v>
      </c>
      <c r="H43">
        <v>93.709940000000003</v>
      </c>
      <c r="I43">
        <v>13.12529</v>
      </c>
      <c r="J43">
        <v>17.857399999999998</v>
      </c>
      <c r="K43">
        <v>2.60683</v>
      </c>
      <c r="L43">
        <f t="shared" si="10"/>
        <v>-82.953208731569646</v>
      </c>
      <c r="M43">
        <f t="shared" si="11"/>
        <v>-667.47922213864456</v>
      </c>
      <c r="N43">
        <f t="shared" si="3"/>
        <v>4.2844200609772707E-3</v>
      </c>
      <c r="O43">
        <v>4.7452971415314966E-2</v>
      </c>
      <c r="P43">
        <f t="shared" si="7"/>
        <v>132.40868</v>
      </c>
      <c r="Q43">
        <f t="shared" si="4"/>
        <v>1.3062436399224078</v>
      </c>
    </row>
    <row r="44" spans="1:17" x14ac:dyDescent="0.25">
      <c r="A44" s="7">
        <v>11.570228001810001</v>
      </c>
      <c r="B44" t="s">
        <v>35</v>
      </c>
      <c r="C44">
        <v>0.4</v>
      </c>
      <c r="D44">
        <v>388.03138999999999</v>
      </c>
      <c r="E44">
        <v>35.668379999999999</v>
      </c>
      <c r="F44">
        <v>422.39361000000002</v>
      </c>
      <c r="G44">
        <v>38.0747</v>
      </c>
      <c r="H44">
        <v>201.68118999999999</v>
      </c>
      <c r="I44">
        <v>17.964860000000002</v>
      </c>
      <c r="J44">
        <v>35.682949999999998</v>
      </c>
      <c r="K44">
        <v>3.1613899999999999</v>
      </c>
      <c r="L44">
        <f t="shared" si="10"/>
        <v>-212.38808909326553</v>
      </c>
      <c r="M44">
        <f t="shared" si="11"/>
        <v>-1511.5129568678171</v>
      </c>
      <c r="N44">
        <f t="shared" si="3"/>
        <v>1.805390971600539E-3</v>
      </c>
      <c r="O44">
        <v>3.6452338346970231E-2</v>
      </c>
      <c r="P44">
        <f t="shared" si="7"/>
        <v>172.36714000000001</v>
      </c>
      <c r="Q44">
        <f t="shared" si="4"/>
        <v>0.71654163551157035</v>
      </c>
    </row>
    <row r="45" spans="1:17" x14ac:dyDescent="0.25">
      <c r="A45" s="7">
        <v>6.50825376345</v>
      </c>
      <c r="B45" t="s">
        <v>35</v>
      </c>
      <c r="C45">
        <v>0.4</v>
      </c>
      <c r="D45">
        <v>324.07073000000003</v>
      </c>
      <c r="E45">
        <v>109.23453000000001</v>
      </c>
      <c r="F45">
        <v>328.82092999999998</v>
      </c>
      <c r="G45">
        <v>113.61226000000001</v>
      </c>
      <c r="H45">
        <v>146.42520999999999</v>
      </c>
      <c r="I45">
        <v>52.29815</v>
      </c>
      <c r="J45">
        <v>24.187660000000001</v>
      </c>
      <c r="K45">
        <v>8.9901700000000009</v>
      </c>
      <c r="L45">
        <f t="shared" si="10"/>
        <v>-199.86982375920809</v>
      </c>
      <c r="M45">
        <f t="shared" si="11"/>
        <v>-1218.237119189039</v>
      </c>
      <c r="N45">
        <f t="shared" si="3"/>
        <v>9.7531760415086044E-3</v>
      </c>
      <c r="O45">
        <v>2.4833783206318724E-2</v>
      </c>
      <c r="P45">
        <f t="shared" si="7"/>
        <v>253.00959</v>
      </c>
      <c r="Q45">
        <f t="shared" si="4"/>
        <v>5.6819673615140136</v>
      </c>
    </row>
    <row r="46" spans="1:17" x14ac:dyDescent="0.25">
      <c r="A46" s="7">
        <v>91.213218104220005</v>
      </c>
      <c r="B46" t="s">
        <v>53</v>
      </c>
      <c r="C46">
        <v>0.1</v>
      </c>
      <c r="D46">
        <v>57.801810000000003</v>
      </c>
      <c r="E46">
        <v>1.98691</v>
      </c>
      <c r="F46">
        <v>93.735600000000005</v>
      </c>
      <c r="G46">
        <v>2.7893500000000002</v>
      </c>
      <c r="H46">
        <v>63.971209999999999</v>
      </c>
      <c r="I46">
        <v>1.7238599999999999</v>
      </c>
      <c r="J46">
        <v>15.690770000000001</v>
      </c>
      <c r="K46">
        <v>0.39578000000000002</v>
      </c>
      <c r="L46">
        <f t="shared" ref="L46:L84" si="12">D46+2*F46*LOG10(O46)+3*H46*POWER(LOG10(O46),2)+6*J46*POWER(LOG10(O46),3)</f>
        <v>-38.229893869462344</v>
      </c>
      <c r="M46">
        <f t="shared" ref="M46:M84" si="13">2*F46+6*H46*LOG10(O46)+12*J46*LOG10(O46)</f>
        <v>-423.71017609372302</v>
      </c>
      <c r="N46">
        <f t="shared" si="3"/>
        <v>2.1718275653184903E-4</v>
      </c>
      <c r="O46">
        <v>8.5451298985720223E-2</v>
      </c>
      <c r="P46">
        <f t="shared" ref="P46:P80" si="14">2*PI()/O46</f>
        <v>73.529430000000005</v>
      </c>
      <c r="Q46">
        <f t="shared" si="4"/>
        <v>3.6770728063667039E-2</v>
      </c>
    </row>
    <row r="47" spans="1:17" x14ac:dyDescent="0.25">
      <c r="A47" s="7">
        <v>51.721987446180002</v>
      </c>
      <c r="B47" t="s">
        <v>53</v>
      </c>
      <c r="C47">
        <v>0.1</v>
      </c>
      <c r="D47">
        <v>158.09913</v>
      </c>
      <c r="E47">
        <v>3.2175600000000002</v>
      </c>
      <c r="F47">
        <v>216.26179999999999</v>
      </c>
      <c r="G47">
        <v>4.2511400000000004</v>
      </c>
      <c r="H47">
        <v>128.21659</v>
      </c>
      <c r="I47">
        <v>2.4754</v>
      </c>
      <c r="J47">
        <v>27.872789999999998</v>
      </c>
      <c r="K47">
        <v>0.53605999999999998</v>
      </c>
      <c r="L47">
        <f t="shared" si="12"/>
        <v>-86.083956951196456</v>
      </c>
      <c r="M47">
        <f t="shared" si="13"/>
        <v>-842.70962928127119</v>
      </c>
      <c r="N47">
        <f t="shared" si="3"/>
        <v>7.0174624711554862E-5</v>
      </c>
      <c r="O47">
        <v>6.9929416079102011E-2</v>
      </c>
      <c r="P47">
        <f t="shared" si="14"/>
        <v>89.85038999999999</v>
      </c>
      <c r="Q47">
        <f t="shared" si="4"/>
        <v>1.451829958972737E-2</v>
      </c>
    </row>
    <row r="48" spans="1:17" x14ac:dyDescent="0.25">
      <c r="A48" s="7">
        <v>35.75909502495</v>
      </c>
      <c r="B48" t="s">
        <v>53</v>
      </c>
      <c r="C48">
        <v>0.1</v>
      </c>
      <c r="D48">
        <v>212.77614</v>
      </c>
      <c r="E48">
        <v>4.1193099999999996</v>
      </c>
      <c r="F48">
        <v>270.79289</v>
      </c>
      <c r="G48">
        <v>5.0902200000000004</v>
      </c>
      <c r="H48">
        <v>150.24100999999999</v>
      </c>
      <c r="I48">
        <v>2.7751600000000001</v>
      </c>
      <c r="J48">
        <v>30.71846</v>
      </c>
      <c r="K48">
        <v>0.56328999999999996</v>
      </c>
      <c r="L48">
        <f t="shared" si="12"/>
        <v>-115.31458974237933</v>
      </c>
      <c r="M48">
        <f t="shared" si="13"/>
        <v>-1024.6476948338952</v>
      </c>
      <c r="N48">
        <f t="shared" si="3"/>
        <v>8.263432635425854E-5</v>
      </c>
      <c r="O48">
        <v>5.8453553329592095E-2</v>
      </c>
      <c r="P48">
        <f t="shared" si="14"/>
        <v>107.49021999999999</v>
      </c>
      <c r="Q48">
        <f t="shared" si="4"/>
        <v>2.0452440197823617E-2</v>
      </c>
    </row>
    <row r="49" spans="1:17" x14ac:dyDescent="0.25">
      <c r="A49" s="7">
        <v>23.660865418050001</v>
      </c>
      <c r="B49" t="s">
        <v>53</v>
      </c>
      <c r="C49">
        <v>0.1</v>
      </c>
      <c r="D49">
        <v>535.26682000000005</v>
      </c>
      <c r="E49">
        <v>30.397749999999998</v>
      </c>
      <c r="F49">
        <v>629.81890999999996</v>
      </c>
      <c r="G49">
        <v>35.334530000000001</v>
      </c>
      <c r="H49">
        <v>326.35428000000002</v>
      </c>
      <c r="I49">
        <v>18.198560000000001</v>
      </c>
      <c r="J49">
        <v>62.903559999999999</v>
      </c>
      <c r="K49">
        <v>3.5040900000000001</v>
      </c>
      <c r="L49">
        <f t="shared" si="12"/>
        <v>-287.05670014054203</v>
      </c>
      <c r="M49">
        <f t="shared" si="13"/>
        <v>-2310.8245368387516</v>
      </c>
      <c r="N49">
        <f t="shared" si="3"/>
        <v>8.2937593600637108E-4</v>
      </c>
      <c r="O49">
        <v>4.8297847470622511E-2</v>
      </c>
      <c r="P49">
        <f t="shared" si="14"/>
        <v>130.09245000000001</v>
      </c>
      <c r="Q49">
        <f t="shared" si="4"/>
        <v>0.24843867924195279</v>
      </c>
    </row>
    <row r="50" spans="1:17" x14ac:dyDescent="0.25">
      <c r="A50" s="7">
        <v>15.18930886491</v>
      </c>
      <c r="B50" t="s">
        <v>53</v>
      </c>
      <c r="C50">
        <v>0.1</v>
      </c>
      <c r="D50">
        <v>534.81593999999996</v>
      </c>
      <c r="E50">
        <v>24.941939999999999</v>
      </c>
      <c r="F50">
        <v>581.82102999999995</v>
      </c>
      <c r="G50">
        <v>26.625889999999998</v>
      </c>
      <c r="H50">
        <v>278.43639000000002</v>
      </c>
      <c r="I50">
        <v>12.5792</v>
      </c>
      <c r="J50">
        <v>49.489690000000003</v>
      </c>
      <c r="K50">
        <v>2.21923</v>
      </c>
      <c r="L50">
        <f t="shared" si="12"/>
        <v>-281.13774235937694</v>
      </c>
      <c r="M50">
        <f t="shared" si="13"/>
        <v>-2042.9734451076465</v>
      </c>
      <c r="N50">
        <f t="shared" si="3"/>
        <v>7.8575618328167218E-5</v>
      </c>
      <c r="O50">
        <v>3.8367169438111186E-2</v>
      </c>
      <c r="P50">
        <f t="shared" si="14"/>
        <v>163.76463000000001</v>
      </c>
      <c r="Q50">
        <f t="shared" si="4"/>
        <v>2.9629450980222492E-2</v>
      </c>
    </row>
    <row r="51" spans="1:17" x14ac:dyDescent="0.25">
      <c r="A51" s="7">
        <v>7.1980362606600012</v>
      </c>
      <c r="B51" t="s">
        <v>53</v>
      </c>
      <c r="C51">
        <v>0.1</v>
      </c>
      <c r="D51">
        <v>897.5539</v>
      </c>
      <c r="E51">
        <v>117.45153000000001</v>
      </c>
      <c r="F51">
        <v>880.21903999999995</v>
      </c>
      <c r="G51">
        <v>113.70114</v>
      </c>
      <c r="H51">
        <v>381.17910999999998</v>
      </c>
      <c r="I51">
        <v>48.790469999999999</v>
      </c>
      <c r="J51">
        <v>61.541260000000001</v>
      </c>
      <c r="K51">
        <v>7.8304499999999999</v>
      </c>
      <c r="L51">
        <f t="shared" si="12"/>
        <v>-462.58989135779007</v>
      </c>
      <c r="M51">
        <f t="shared" si="13"/>
        <v>-2942.206637120591</v>
      </c>
      <c r="N51">
        <f t="shared" si="3"/>
        <v>1.1298812155152172E-4</v>
      </c>
      <c r="O51">
        <v>2.790612071228455E-2</v>
      </c>
      <c r="P51">
        <f t="shared" si="14"/>
        <v>225.15438</v>
      </c>
      <c r="Q51">
        <f t="shared" si="4"/>
        <v>5.8577236219558397E-2</v>
      </c>
    </row>
    <row r="52" spans="1:17" x14ac:dyDescent="0.25">
      <c r="A52" s="7">
        <v>93.86604922491</v>
      </c>
      <c r="B52" t="s">
        <v>53</v>
      </c>
      <c r="C52">
        <v>0.2</v>
      </c>
      <c r="D52">
        <v>84.564610000000002</v>
      </c>
      <c r="E52">
        <v>2.15815</v>
      </c>
      <c r="F52">
        <v>130.19584</v>
      </c>
      <c r="G52">
        <v>3.09538</v>
      </c>
      <c r="H52">
        <v>85.809600000000003</v>
      </c>
      <c r="I52">
        <v>1.9570799999999999</v>
      </c>
      <c r="J52">
        <v>20.570789999999999</v>
      </c>
      <c r="K52">
        <v>0.46028999999999998</v>
      </c>
      <c r="L52">
        <f t="shared" si="12"/>
        <v>-51.202375307366424</v>
      </c>
      <c r="M52">
        <f t="shared" si="13"/>
        <v>-558.4825121041597</v>
      </c>
      <c r="N52">
        <f t="shared" si="3"/>
        <v>1.970673591542262E-4</v>
      </c>
      <c r="O52">
        <v>8.4129574565413687E-2</v>
      </c>
      <c r="P52">
        <f t="shared" si="14"/>
        <v>74.684619999999995</v>
      </c>
      <c r="Q52">
        <f t="shared" si="4"/>
        <v>3.3889219057854914E-2</v>
      </c>
    </row>
    <row r="53" spans="1:17" x14ac:dyDescent="0.25">
      <c r="A53" s="7">
        <v>74.2282577613</v>
      </c>
      <c r="B53" t="s">
        <v>53</v>
      </c>
      <c r="C53">
        <v>0.2</v>
      </c>
      <c r="D53">
        <v>90.420490000000001</v>
      </c>
      <c r="E53">
        <v>1.37009</v>
      </c>
      <c r="F53">
        <v>131.52795</v>
      </c>
      <c r="G53">
        <v>1.8785700000000001</v>
      </c>
      <c r="H53">
        <v>81.989779999999996</v>
      </c>
      <c r="I53">
        <v>1.13209</v>
      </c>
      <c r="J53">
        <v>18.591059999999999</v>
      </c>
      <c r="K53">
        <v>0.25306000000000001</v>
      </c>
      <c r="L53">
        <f t="shared" si="12"/>
        <v>-52.848386791308684</v>
      </c>
      <c r="M53">
        <f t="shared" si="13"/>
        <v>-540.34933492884932</v>
      </c>
      <c r="N53">
        <f t="shared" si="3"/>
        <v>9.906682881059763E-5</v>
      </c>
      <c r="O53">
        <v>7.5232528555962241E-2</v>
      </c>
      <c r="P53">
        <f t="shared" si="14"/>
        <v>83.516869999999997</v>
      </c>
      <c r="Q53">
        <f t="shared" si="4"/>
        <v>1.9051016782041658E-2</v>
      </c>
    </row>
    <row r="54" spans="1:17" x14ac:dyDescent="0.25">
      <c r="A54" s="7">
        <v>53.737976431530001</v>
      </c>
      <c r="B54" t="s">
        <v>53</v>
      </c>
      <c r="C54">
        <v>0.2</v>
      </c>
      <c r="D54">
        <v>151.63220000000001</v>
      </c>
      <c r="E54">
        <v>2.8378000000000001</v>
      </c>
      <c r="F54">
        <v>177.97272000000001</v>
      </c>
      <c r="G54">
        <v>3.2162700000000002</v>
      </c>
      <c r="H54">
        <v>90.677480000000003</v>
      </c>
      <c r="I54">
        <v>1.60409</v>
      </c>
      <c r="J54">
        <v>16.964269999999999</v>
      </c>
      <c r="K54">
        <v>0.29709000000000002</v>
      </c>
      <c r="L54">
        <f t="shared" si="12"/>
        <v>-55.175040043070595</v>
      </c>
      <c r="M54">
        <f t="shared" si="13"/>
        <v>-517.23656755867455</v>
      </c>
      <c r="N54">
        <f t="shared" si="3"/>
        <v>4.3739915037293098E-3</v>
      </c>
      <c r="O54">
        <v>6.7932283654054279E-2</v>
      </c>
      <c r="P54">
        <f t="shared" si="14"/>
        <v>92.491889999999998</v>
      </c>
      <c r="Q54">
        <f t="shared" si="4"/>
        <v>0.93153092632199241</v>
      </c>
    </row>
    <row r="55" spans="1:17" x14ac:dyDescent="0.25">
      <c r="A55" s="7">
        <v>43.65742478544</v>
      </c>
      <c r="B55" t="s">
        <v>53</v>
      </c>
      <c r="C55">
        <v>0.2</v>
      </c>
      <c r="D55">
        <v>147.36023</v>
      </c>
      <c r="E55">
        <v>4.2591299999999999</v>
      </c>
      <c r="F55">
        <v>194.71393</v>
      </c>
      <c r="G55">
        <v>5.2629999999999999</v>
      </c>
      <c r="H55">
        <v>111.43694000000001</v>
      </c>
      <c r="I55">
        <v>2.8693499999999998</v>
      </c>
      <c r="J55">
        <v>23.375889999999998</v>
      </c>
      <c r="K55">
        <v>0.58240999999999998</v>
      </c>
      <c r="L55">
        <f t="shared" si="12"/>
        <v>-81.187498298507535</v>
      </c>
      <c r="M55">
        <f t="shared" si="13"/>
        <v>-750.90943347571169</v>
      </c>
      <c r="N55">
        <f t="shared" si="3"/>
        <v>4.4451155297992078E-4</v>
      </c>
      <c r="O55">
        <v>6.2885079002663713E-2</v>
      </c>
      <c r="P55">
        <f t="shared" si="14"/>
        <v>99.915360000000007</v>
      </c>
      <c r="Q55">
        <f t="shared" si="4"/>
        <v>0.10226593634234088</v>
      </c>
    </row>
    <row r="56" spans="1:17" x14ac:dyDescent="0.25">
      <c r="A56" s="7">
        <v>35.149153513320002</v>
      </c>
      <c r="B56" t="s">
        <v>53</v>
      </c>
      <c r="C56">
        <v>0.2</v>
      </c>
      <c r="D56">
        <v>198.22174999999999</v>
      </c>
      <c r="E56">
        <v>6.3293999999999997</v>
      </c>
      <c r="F56">
        <v>253.50442000000001</v>
      </c>
      <c r="G56">
        <v>7.6493200000000003</v>
      </c>
      <c r="H56">
        <v>141.22765000000001</v>
      </c>
      <c r="I56">
        <v>4.0841399999999997</v>
      </c>
      <c r="J56">
        <v>28.98564</v>
      </c>
      <c r="K56">
        <v>0.81289999999999996</v>
      </c>
      <c r="L56">
        <f t="shared" si="12"/>
        <v>-108.31236568840046</v>
      </c>
      <c r="M56">
        <f t="shared" si="13"/>
        <v>-964.36058097467958</v>
      </c>
      <c r="N56">
        <f t="shared" si="3"/>
        <v>4.3168507248808385E-4</v>
      </c>
      <c r="O56">
        <v>5.8739188373999759E-2</v>
      </c>
      <c r="P56">
        <f t="shared" si="14"/>
        <v>106.96751999999999</v>
      </c>
      <c r="Q56">
        <f t="shared" si="4"/>
        <v>0.10632481771978233</v>
      </c>
    </row>
    <row r="57" spans="1:17" x14ac:dyDescent="0.25">
      <c r="A57" s="7">
        <v>22.35057301422</v>
      </c>
      <c r="B57" t="s">
        <v>53</v>
      </c>
      <c r="C57">
        <v>0.2</v>
      </c>
      <c r="D57">
        <v>103.91695</v>
      </c>
      <c r="E57">
        <v>3.34552</v>
      </c>
      <c r="F57">
        <v>124.39363</v>
      </c>
      <c r="G57">
        <v>3.8452299999999999</v>
      </c>
      <c r="H57">
        <v>64.496889999999993</v>
      </c>
      <c r="I57">
        <v>1.9467399999999999</v>
      </c>
      <c r="J57">
        <v>12.26042</v>
      </c>
      <c r="K57">
        <v>0.36634</v>
      </c>
      <c r="L57">
        <f t="shared" si="12"/>
        <v>-54.80561381879545</v>
      </c>
      <c r="M57">
        <f t="shared" si="13"/>
        <v>-448.60442547784203</v>
      </c>
      <c r="N57">
        <f t="shared" si="3"/>
        <v>3.9810971055238121E-4</v>
      </c>
      <c r="O57">
        <v>4.9463310234443399E-2</v>
      </c>
      <c r="P57">
        <f t="shared" si="14"/>
        <v>127.02719</v>
      </c>
      <c r="Q57">
        <f t="shared" si="4"/>
        <v>0.11644347315112337</v>
      </c>
    </row>
    <row r="58" spans="1:17" x14ac:dyDescent="0.25">
      <c r="A58" s="7">
        <v>18.536489275680001</v>
      </c>
      <c r="B58" t="s">
        <v>53</v>
      </c>
      <c r="C58">
        <v>0.2</v>
      </c>
      <c r="D58">
        <v>345.85395</v>
      </c>
      <c r="E58">
        <v>10.32968</v>
      </c>
      <c r="F58">
        <v>385.46278999999998</v>
      </c>
      <c r="G58">
        <v>11.34179</v>
      </c>
      <c r="H58">
        <v>188.41358</v>
      </c>
      <c r="I58">
        <v>5.5033500000000002</v>
      </c>
      <c r="J58">
        <v>34.123849999999997</v>
      </c>
      <c r="K58">
        <v>0.99577000000000004</v>
      </c>
      <c r="L58">
        <f t="shared" si="12"/>
        <v>-184.52325067412346</v>
      </c>
      <c r="M58">
        <f t="shared" si="13"/>
        <v>-1373.7285569699766</v>
      </c>
      <c r="N58">
        <f t="shared" si="3"/>
        <v>4.0511635253712868E-4</v>
      </c>
      <c r="O58">
        <v>4.0489108616834676E-2</v>
      </c>
      <c r="P58">
        <f t="shared" si="14"/>
        <v>155.18210999999999</v>
      </c>
      <c r="Q58">
        <f t="shared" si="4"/>
        <v>0.14475618043017266</v>
      </c>
    </row>
    <row r="59" spans="1:17" x14ac:dyDescent="0.25">
      <c r="A59" s="7">
        <v>85.616592944760001</v>
      </c>
      <c r="B59" t="s">
        <v>53</v>
      </c>
      <c r="C59">
        <v>0.3</v>
      </c>
      <c r="D59">
        <v>55.477640000000001</v>
      </c>
      <c r="E59">
        <v>2.8810600000000002</v>
      </c>
      <c r="F59">
        <v>86.98115</v>
      </c>
      <c r="G59">
        <v>3.8967499999999999</v>
      </c>
      <c r="H59">
        <v>57.397910000000003</v>
      </c>
      <c r="I59">
        <v>2.32606</v>
      </c>
      <c r="J59">
        <v>13.649319999999999</v>
      </c>
      <c r="K59">
        <v>0.51707999999999998</v>
      </c>
      <c r="L59">
        <f t="shared" si="12"/>
        <v>-38.386909413483863</v>
      </c>
      <c r="M59">
        <f t="shared" si="13"/>
        <v>-395.03361640255218</v>
      </c>
      <c r="N59">
        <f t="shared" si="3"/>
        <v>2.83395677268752E-5</v>
      </c>
      <c r="O59">
        <v>7.5914457177855887E-2</v>
      </c>
      <c r="P59">
        <f t="shared" si="14"/>
        <v>82.766649999999998</v>
      </c>
      <c r="Q59">
        <f t="shared" si="4"/>
        <v>5.4008770107378439E-3</v>
      </c>
    </row>
    <row r="60" spans="1:17" x14ac:dyDescent="0.25">
      <c r="A60" s="7">
        <v>68.302626741360001</v>
      </c>
      <c r="B60" t="s">
        <v>53</v>
      </c>
      <c r="C60">
        <v>0.3</v>
      </c>
      <c r="D60">
        <v>68.915779999999998</v>
      </c>
      <c r="E60">
        <v>2.0588500000000001</v>
      </c>
      <c r="F60">
        <v>101.63782999999999</v>
      </c>
      <c r="G60">
        <v>2.7202099999999998</v>
      </c>
      <c r="H60">
        <v>63.749850000000002</v>
      </c>
      <c r="I60">
        <v>1.58396</v>
      </c>
      <c r="J60">
        <v>14.485849999999999</v>
      </c>
      <c r="K60">
        <v>0.34300999999999998</v>
      </c>
      <c r="L60">
        <f t="shared" si="12"/>
        <v>-43.896451340703805</v>
      </c>
      <c r="M60">
        <f t="shared" si="13"/>
        <v>-435.39961611696179</v>
      </c>
      <c r="N60">
        <f t="shared" si="3"/>
        <v>1.8651533454011133E-5</v>
      </c>
      <c r="O60">
        <v>7.1118631583184294E-2</v>
      </c>
      <c r="P60">
        <f t="shared" si="14"/>
        <v>88.347949999999997</v>
      </c>
      <c r="Q60">
        <f t="shared" si="4"/>
        <v>3.7942566937458587E-3</v>
      </c>
    </row>
    <row r="61" spans="1:17" x14ac:dyDescent="0.25">
      <c r="A61" s="7">
        <v>50.202680229720002</v>
      </c>
      <c r="B61" t="s">
        <v>53</v>
      </c>
      <c r="C61">
        <v>0.3</v>
      </c>
      <c r="D61">
        <v>108.82647</v>
      </c>
      <c r="E61">
        <v>1.8717900000000001</v>
      </c>
      <c r="F61">
        <v>148.08735999999999</v>
      </c>
      <c r="G61">
        <v>2.4354200000000001</v>
      </c>
      <c r="H61">
        <v>86.844009999999997</v>
      </c>
      <c r="I61">
        <v>1.39516</v>
      </c>
      <c r="J61">
        <v>18.608699999999999</v>
      </c>
      <c r="K61">
        <v>0.29694999999999999</v>
      </c>
      <c r="L61">
        <f t="shared" si="12"/>
        <v>-61.265037069770159</v>
      </c>
      <c r="M61">
        <f t="shared" si="13"/>
        <v>-581.78680087276746</v>
      </c>
      <c r="N61">
        <f t="shared" si="3"/>
        <v>1.1446948822518205E-4</v>
      </c>
      <c r="O61">
        <v>6.6149766605276689E-2</v>
      </c>
      <c r="P61">
        <f t="shared" si="14"/>
        <v>94.98424</v>
      </c>
      <c r="Q61">
        <f t="shared" si="4"/>
        <v>2.5035541079428243E-2</v>
      </c>
    </row>
    <row r="62" spans="1:17" x14ac:dyDescent="0.25">
      <c r="A62" s="7">
        <v>40.702193267220004</v>
      </c>
      <c r="B62" t="s">
        <v>53</v>
      </c>
      <c r="C62">
        <v>0.3</v>
      </c>
      <c r="D62">
        <v>110.89433</v>
      </c>
      <c r="E62">
        <v>1.6492199999999999</v>
      </c>
      <c r="F62">
        <v>147.12932000000001</v>
      </c>
      <c r="G62">
        <v>2.1226099999999999</v>
      </c>
      <c r="H62">
        <v>84.162469999999999</v>
      </c>
      <c r="I62">
        <v>1.2019200000000001</v>
      </c>
      <c r="J62">
        <v>17.59609</v>
      </c>
      <c r="K62">
        <v>0.25269000000000003</v>
      </c>
      <c r="L62">
        <f t="shared" si="12"/>
        <v>-65.139069101073858</v>
      </c>
      <c r="M62">
        <f t="shared" si="13"/>
        <v>-584.78608895032812</v>
      </c>
      <c r="N62">
        <f t="shared" si="3"/>
        <v>4.7552197959624274E-4</v>
      </c>
      <c r="O62">
        <v>5.9224740631277591E-2</v>
      </c>
      <c r="P62">
        <f t="shared" si="14"/>
        <v>106.09054999999999</v>
      </c>
      <c r="Q62">
        <f t="shared" si="4"/>
        <v>0.11616170698593542</v>
      </c>
    </row>
    <row r="63" spans="1:17" x14ac:dyDescent="0.25">
      <c r="A63" s="7">
        <v>27.366125024160002</v>
      </c>
      <c r="B63" t="s">
        <v>53</v>
      </c>
      <c r="C63">
        <v>0.3</v>
      </c>
      <c r="D63">
        <v>147.11827</v>
      </c>
      <c r="E63">
        <v>2.5533600000000001</v>
      </c>
      <c r="F63">
        <v>181.81728000000001</v>
      </c>
      <c r="G63">
        <v>3.06229</v>
      </c>
      <c r="H63">
        <v>97.493930000000006</v>
      </c>
      <c r="I63">
        <v>1.61738</v>
      </c>
      <c r="J63">
        <v>19.198149999999998</v>
      </c>
      <c r="K63">
        <v>0.31746000000000002</v>
      </c>
      <c r="L63">
        <f t="shared" si="12"/>
        <v>-82.838318256087973</v>
      </c>
      <c r="M63">
        <f t="shared" si="13"/>
        <v>-689.53665806956678</v>
      </c>
      <c r="N63">
        <f t="shared" si="3"/>
        <v>3.2679025517636689E-4</v>
      </c>
      <c r="O63">
        <v>5.1086532954310461E-2</v>
      </c>
      <c r="P63">
        <f t="shared" si="14"/>
        <v>122.99102999999999</v>
      </c>
      <c r="Q63">
        <f t="shared" si="4"/>
        <v>9.2546121935433351E-2</v>
      </c>
    </row>
    <row r="64" spans="1:17" x14ac:dyDescent="0.25">
      <c r="A64" s="7">
        <v>22.557201944040003</v>
      </c>
      <c r="B64" t="s">
        <v>53</v>
      </c>
      <c r="C64">
        <v>0.3</v>
      </c>
      <c r="D64">
        <v>248.31287</v>
      </c>
      <c r="E64">
        <v>5.9390499999999999</v>
      </c>
      <c r="F64">
        <v>289.04948999999999</v>
      </c>
      <c r="G64">
        <v>6.8036399999999997</v>
      </c>
      <c r="H64">
        <v>147.00445999999999</v>
      </c>
      <c r="I64">
        <v>3.4425400000000002</v>
      </c>
      <c r="J64">
        <v>27.601939999999999</v>
      </c>
      <c r="K64">
        <v>0.64917999999999998</v>
      </c>
      <c r="L64">
        <f t="shared" si="12"/>
        <v>-132.60015956578184</v>
      </c>
      <c r="M64">
        <f t="shared" si="13"/>
        <v>-1046.2458273425548</v>
      </c>
      <c r="N64">
        <f t="shared" si="3"/>
        <v>3.2925862347303234E-4</v>
      </c>
      <c r="O64">
        <v>4.5831320528803191E-2</v>
      </c>
      <c r="P64">
        <f t="shared" si="14"/>
        <v>137.09370000000001</v>
      </c>
      <c r="Q64">
        <f t="shared" si="4"/>
        <v>0.10393704002640444</v>
      </c>
    </row>
    <row r="65" spans="1:17" x14ac:dyDescent="0.25">
      <c r="A65" s="7">
        <v>16.003272052980002</v>
      </c>
      <c r="B65" t="s">
        <v>53</v>
      </c>
      <c r="C65">
        <v>0.3</v>
      </c>
      <c r="D65">
        <v>396.71483000000001</v>
      </c>
      <c r="E65">
        <v>16.678640000000001</v>
      </c>
      <c r="F65">
        <v>433.45603</v>
      </c>
      <c r="G65">
        <v>17.741959999999999</v>
      </c>
      <c r="H65">
        <v>208.03549000000001</v>
      </c>
      <c r="I65">
        <v>8.3511600000000001</v>
      </c>
      <c r="J65">
        <v>37.043579999999999</v>
      </c>
      <c r="K65">
        <v>1.4676499999999999</v>
      </c>
      <c r="L65">
        <f t="shared" si="12"/>
        <v>-211.35108305288611</v>
      </c>
      <c r="M65">
        <f t="shared" si="13"/>
        <v>-1533.2987342191807</v>
      </c>
      <c r="N65">
        <f t="shared" si="3"/>
        <v>4.9089552008040877E-5</v>
      </c>
      <c r="O65">
        <v>3.8199036383886539E-2</v>
      </c>
      <c r="P65">
        <f t="shared" si="14"/>
        <v>164.48544000000001</v>
      </c>
      <c r="Q65">
        <f t="shared" si="4"/>
        <v>1.8592261467517922E-2</v>
      </c>
    </row>
    <row r="66" spans="1:17" x14ac:dyDescent="0.25">
      <c r="A66" s="7">
        <v>74.694046037310002</v>
      </c>
      <c r="B66" t="s">
        <v>53</v>
      </c>
      <c r="C66">
        <v>0.4</v>
      </c>
      <c r="D66">
        <v>53.152450000000002</v>
      </c>
      <c r="E66">
        <v>1.50844</v>
      </c>
      <c r="F66">
        <v>78.647030000000001</v>
      </c>
      <c r="G66">
        <v>1.9930000000000001</v>
      </c>
      <c r="H66">
        <v>49.129379999999998</v>
      </c>
      <c r="I66">
        <v>1.1605099999999999</v>
      </c>
      <c r="J66">
        <v>11.093249999999999</v>
      </c>
      <c r="K66">
        <v>0.25130999999999998</v>
      </c>
      <c r="L66">
        <f t="shared" si="12"/>
        <v>-34.047049406208217</v>
      </c>
      <c r="M66">
        <f t="shared" si="13"/>
        <v>-334.80351502606254</v>
      </c>
      <c r="N66">
        <f t="shared" si="3"/>
        <v>7.2368951843193081E-6</v>
      </c>
      <c r="O66">
        <v>7.0787720356526002E-2</v>
      </c>
      <c r="P66">
        <f t="shared" si="14"/>
        <v>88.760949999999994</v>
      </c>
      <c r="Q66">
        <f t="shared" si="4"/>
        <v>1.479074034732278E-3</v>
      </c>
    </row>
    <row r="67" spans="1:17" x14ac:dyDescent="0.25">
      <c r="A67" s="7">
        <v>46.227709280250004</v>
      </c>
      <c r="B67" t="s">
        <v>53</v>
      </c>
      <c r="C67">
        <v>0.4</v>
      </c>
      <c r="D67">
        <v>130.74734000000001</v>
      </c>
      <c r="E67">
        <v>6.1952600000000002</v>
      </c>
      <c r="F67">
        <v>173.02045000000001</v>
      </c>
      <c r="G67">
        <v>7.6839899999999997</v>
      </c>
      <c r="H67">
        <v>99.270830000000004</v>
      </c>
      <c r="I67">
        <v>4.2159800000000001</v>
      </c>
      <c r="J67">
        <v>20.932289999999998</v>
      </c>
      <c r="K67">
        <v>0.86343000000000003</v>
      </c>
      <c r="L67">
        <f t="shared" si="12"/>
        <v>-77.368042993967947</v>
      </c>
      <c r="M67">
        <f t="shared" si="13"/>
        <v>-692.4464188128992</v>
      </c>
      <c r="N67">
        <f t="shared" si="3"/>
        <v>1.6300619508434643E-4</v>
      </c>
      <c r="O67">
        <v>5.938152518012009E-2</v>
      </c>
      <c r="P67">
        <f t="shared" si="14"/>
        <v>105.81044</v>
      </c>
      <c r="Q67">
        <f t="shared" si="4"/>
        <v>3.971442867294555E-2</v>
      </c>
    </row>
    <row r="68" spans="1:17" x14ac:dyDescent="0.25">
      <c r="A68" s="7">
        <v>36.811785875490003</v>
      </c>
      <c r="B68" t="s">
        <v>53</v>
      </c>
      <c r="C68">
        <v>0.4</v>
      </c>
      <c r="D68">
        <v>134.87743</v>
      </c>
      <c r="E68">
        <v>3.8569900000000001</v>
      </c>
      <c r="F68">
        <v>172.99272999999999</v>
      </c>
      <c r="G68">
        <v>4.6613199999999999</v>
      </c>
      <c r="H68">
        <v>96.257080000000002</v>
      </c>
      <c r="I68">
        <v>2.4887800000000002</v>
      </c>
      <c r="J68">
        <v>19.686140000000002</v>
      </c>
      <c r="K68">
        <v>0.49536000000000002</v>
      </c>
      <c r="L68">
        <f t="shared" si="12"/>
        <v>-74.768481437767178</v>
      </c>
      <c r="M68">
        <f t="shared" si="13"/>
        <v>-660.4537414401866</v>
      </c>
      <c r="N68">
        <f t="shared" si="3"/>
        <v>2.5126723486784973E-4</v>
      </c>
      <c r="O68">
        <v>5.7975981942620568E-2</v>
      </c>
      <c r="P68">
        <f t="shared" si="14"/>
        <v>108.37566</v>
      </c>
      <c r="Q68">
        <f t="shared" si="4"/>
        <v>6.2702275874747498E-2</v>
      </c>
    </row>
    <row r="69" spans="1:17" x14ac:dyDescent="0.25">
      <c r="A69" s="7">
        <v>19.50009077016</v>
      </c>
      <c r="B69" t="s">
        <v>53</v>
      </c>
      <c r="C69">
        <v>0.4</v>
      </c>
      <c r="D69">
        <v>246.41387</v>
      </c>
      <c r="E69">
        <v>7.8067799999999998</v>
      </c>
      <c r="F69">
        <v>280.45418000000001</v>
      </c>
      <c r="G69">
        <v>8.7164599999999997</v>
      </c>
      <c r="H69">
        <v>139.74927</v>
      </c>
      <c r="I69">
        <v>4.3045299999999997</v>
      </c>
      <c r="J69">
        <v>25.782389999999999</v>
      </c>
      <c r="K69">
        <v>0.79334000000000005</v>
      </c>
      <c r="L69">
        <f t="shared" si="12"/>
        <v>-137.47337596432629</v>
      </c>
      <c r="M69">
        <f t="shared" si="13"/>
        <v>-1029.9322197773977</v>
      </c>
      <c r="N69">
        <f t="shared" si="3"/>
        <v>7.5982212293131818E-4</v>
      </c>
      <c r="O69">
        <v>4.1125452606716434E-2</v>
      </c>
      <c r="P69">
        <f t="shared" si="14"/>
        <v>152.78093999999999</v>
      </c>
      <c r="Q69">
        <f t="shared" si="4"/>
        <v>0.26729867178027605</v>
      </c>
    </row>
    <row r="70" spans="1:17" x14ac:dyDescent="0.25">
      <c r="A70" s="7">
        <v>10.258156434509999</v>
      </c>
      <c r="B70" t="s">
        <v>53</v>
      </c>
      <c r="C70">
        <v>0.4</v>
      </c>
      <c r="D70">
        <v>430.94306999999998</v>
      </c>
      <c r="E70">
        <v>22.30538</v>
      </c>
      <c r="F70">
        <v>443.20377999999999</v>
      </c>
      <c r="G70">
        <v>22.654399999999999</v>
      </c>
      <c r="H70">
        <v>200.53858</v>
      </c>
      <c r="I70">
        <v>10.18914</v>
      </c>
      <c r="J70">
        <v>33.719670000000001</v>
      </c>
      <c r="K70">
        <v>1.7123299999999999</v>
      </c>
      <c r="L70">
        <f t="shared" si="12"/>
        <v>-226.57292824700642</v>
      </c>
      <c r="M70">
        <f t="shared" si="13"/>
        <v>-1520.7708411878393</v>
      </c>
      <c r="N70">
        <f t="shared" si="3"/>
        <v>4.8692647322149302E-4</v>
      </c>
      <c r="O70">
        <v>3.1832823517453084E-2</v>
      </c>
      <c r="P70">
        <f t="shared" si="14"/>
        <v>197.38070999999997</v>
      </c>
      <c r="Q70">
        <f t="shared" si="4"/>
        <v>0.22130120691624344</v>
      </c>
    </row>
    <row r="71" spans="1:17" x14ac:dyDescent="0.25">
      <c r="A71" s="7">
        <v>68.847771561936966</v>
      </c>
      <c r="B71" t="s">
        <v>54</v>
      </c>
      <c r="C71">
        <v>0.2</v>
      </c>
      <c r="D71">
        <v>95.475480000000005</v>
      </c>
      <c r="E71">
        <v>10.302060000000001</v>
      </c>
      <c r="F71">
        <v>139.12397999999999</v>
      </c>
      <c r="G71">
        <v>14.07765</v>
      </c>
      <c r="H71">
        <v>87.047439999999995</v>
      </c>
      <c r="I71">
        <v>8.4679699999999993</v>
      </c>
      <c r="J71">
        <v>19.855029999999999</v>
      </c>
      <c r="K71">
        <v>1.8921600000000001</v>
      </c>
      <c r="L71">
        <f t="shared" si="12"/>
        <v>-59.051022689698044</v>
      </c>
      <c r="M71">
        <f t="shared" si="13"/>
        <v>-589.84461809740401</v>
      </c>
      <c r="N71">
        <f t="shared" si="3"/>
        <v>1.8781029924772167E-3</v>
      </c>
      <c r="O71">
        <v>7.2209017128760711E-2</v>
      </c>
      <c r="P71">
        <f t="shared" si="14"/>
        <v>87.013859999999994</v>
      </c>
      <c r="Q71">
        <f t="shared" si="4"/>
        <v>0.37629073742041935</v>
      </c>
    </row>
    <row r="72" spans="1:17" x14ac:dyDescent="0.25">
      <c r="A72" s="7">
        <v>55.8191360733369</v>
      </c>
      <c r="B72" t="s">
        <v>54</v>
      </c>
      <c r="C72">
        <v>0.2</v>
      </c>
      <c r="D72">
        <v>98.730770000000007</v>
      </c>
      <c r="E72">
        <v>6.7713099999999997</v>
      </c>
      <c r="F72">
        <v>139.02807000000001</v>
      </c>
      <c r="G72">
        <v>8.9379100000000005</v>
      </c>
      <c r="H72">
        <v>84.069140000000004</v>
      </c>
      <c r="I72">
        <v>5.18072</v>
      </c>
      <c r="J72">
        <v>18.525010000000002</v>
      </c>
      <c r="K72">
        <v>1.1129100000000001</v>
      </c>
      <c r="L72">
        <f t="shared" si="12"/>
        <v>-59.438878532631463</v>
      </c>
      <c r="M72">
        <f t="shared" si="13"/>
        <v>-572.55924969238811</v>
      </c>
      <c r="N72">
        <f t="shared" si="3"/>
        <v>6.5768651506420135E-4</v>
      </c>
      <c r="O72">
        <v>6.7531462060642894E-2</v>
      </c>
      <c r="P72">
        <f t="shared" si="14"/>
        <v>93.040859999999995</v>
      </c>
      <c r="Q72">
        <f t="shared" si="4"/>
        <v>0.14089913991955344</v>
      </c>
    </row>
    <row r="73" spans="1:17" x14ac:dyDescent="0.25">
      <c r="A73" s="7">
        <v>42.107956068044466</v>
      </c>
      <c r="B73" t="s">
        <v>54</v>
      </c>
      <c r="C73">
        <v>0.2</v>
      </c>
      <c r="D73">
        <v>125.69335</v>
      </c>
      <c r="E73">
        <v>15.33512</v>
      </c>
      <c r="F73">
        <v>168.56195</v>
      </c>
      <c r="G73">
        <v>19.21499</v>
      </c>
      <c r="H73">
        <v>97.643510000000006</v>
      </c>
      <c r="I73">
        <v>10.61378</v>
      </c>
      <c r="J73">
        <v>20.701589999999999</v>
      </c>
      <c r="K73">
        <v>2.18092</v>
      </c>
      <c r="L73">
        <f t="shared" si="12"/>
        <v>-74.662259862171339</v>
      </c>
      <c r="M73">
        <f t="shared" si="13"/>
        <v>-678.41364773476027</v>
      </c>
      <c r="N73">
        <f t="shared" ref="N73:N84" si="15">ABS((4*POWER(LOG10(O73),3)*K73+3*POWER(LOG10(O73),2)*I73+2*LOG10(O73)*G73+E73)/(6*J73*POWER(LOG10(O73),2)+3*H73*LOG10(O73)+F73))</f>
        <v>3.7032990297228968E-4</v>
      </c>
      <c r="O73">
        <v>6.0637034954579887E-2</v>
      </c>
      <c r="P73">
        <f t="shared" si="14"/>
        <v>103.61960000000001</v>
      </c>
      <c r="Q73">
        <f t="shared" ref="Q73:Q84" si="16">2*PI()*LN(10)*N73/O73</f>
        <v>8.8358102653894557E-2</v>
      </c>
    </row>
    <row r="74" spans="1:17" x14ac:dyDescent="0.25">
      <c r="A74" s="7">
        <v>27.801343134648349</v>
      </c>
      <c r="B74" t="s">
        <v>54</v>
      </c>
      <c r="C74">
        <v>0.2</v>
      </c>
      <c r="D74">
        <v>217.45339999999999</v>
      </c>
      <c r="E74">
        <v>35.333460000000002</v>
      </c>
      <c r="F74">
        <v>269.22269</v>
      </c>
      <c r="G74">
        <v>43.006390000000003</v>
      </c>
      <c r="H74">
        <v>145.44414</v>
      </c>
      <c r="I74">
        <v>23.117850000000001</v>
      </c>
      <c r="J74">
        <v>28.992519999999999</v>
      </c>
      <c r="K74">
        <v>4.6309699999999996</v>
      </c>
      <c r="L74">
        <f t="shared" si="12"/>
        <v>-124.12609088906646</v>
      </c>
      <c r="M74">
        <f t="shared" si="13"/>
        <v>-1034.6109889537915</v>
      </c>
      <c r="N74">
        <f t="shared" si="15"/>
        <v>5.4191757258092643E-3</v>
      </c>
      <c r="O74">
        <v>5.1430060636075123E-2</v>
      </c>
      <c r="P74">
        <f t="shared" si="14"/>
        <v>122.16951</v>
      </c>
      <c r="Q74">
        <f t="shared" si="16"/>
        <v>1.5244449805685063</v>
      </c>
    </row>
    <row r="75" spans="1:17" x14ac:dyDescent="0.25">
      <c r="A75" s="7">
        <v>21.132194425184611</v>
      </c>
      <c r="B75" t="s">
        <v>54</v>
      </c>
      <c r="C75">
        <v>0.2</v>
      </c>
      <c r="D75">
        <v>345.38504</v>
      </c>
      <c r="E75">
        <v>67.702160000000006</v>
      </c>
      <c r="F75">
        <v>411.49340999999998</v>
      </c>
      <c r="G75">
        <v>79.827939999999998</v>
      </c>
      <c r="H75">
        <v>215.16040000000001</v>
      </c>
      <c r="I75">
        <v>41.641030000000001</v>
      </c>
      <c r="J75">
        <v>41.719729999999998</v>
      </c>
      <c r="K75">
        <v>8.1083200000000009</v>
      </c>
      <c r="L75">
        <f t="shared" si="12"/>
        <v>-196.38804758633694</v>
      </c>
      <c r="M75">
        <f t="shared" si="13"/>
        <v>-1560.1865929532587</v>
      </c>
      <c r="N75">
        <f t="shared" si="15"/>
        <v>7.7680656965500592E-3</v>
      </c>
      <c r="O75">
        <v>4.6752687490974797E-2</v>
      </c>
      <c r="P75">
        <f t="shared" si="14"/>
        <v>134.39196000000001</v>
      </c>
      <c r="Q75">
        <f t="shared" si="16"/>
        <v>2.4038195691390181</v>
      </c>
    </row>
    <row r="76" spans="1:17" x14ac:dyDescent="0.25">
      <c r="A76" s="7">
        <v>14.74857814498381</v>
      </c>
      <c r="B76" t="s">
        <v>54</v>
      </c>
      <c r="C76">
        <v>0.2</v>
      </c>
      <c r="D76">
        <v>400.45938000000001</v>
      </c>
      <c r="E76">
        <v>135.16323</v>
      </c>
      <c r="F76">
        <v>443.69580000000002</v>
      </c>
      <c r="G76">
        <v>150.89408</v>
      </c>
      <c r="H76">
        <v>216.33018000000001</v>
      </c>
      <c r="I76">
        <v>74.584190000000007</v>
      </c>
      <c r="J76">
        <v>39.211109999999998</v>
      </c>
      <c r="K76">
        <v>13.77228</v>
      </c>
      <c r="L76">
        <f t="shared" si="12"/>
        <v>-227.62786382782895</v>
      </c>
      <c r="M76">
        <f t="shared" si="13"/>
        <v>-1635.1176175462288</v>
      </c>
      <c r="N76">
        <f t="shared" si="15"/>
        <v>1.9397988755616106E-2</v>
      </c>
      <c r="O76">
        <v>3.7467644230550025E-2</v>
      </c>
      <c r="P76">
        <f t="shared" si="14"/>
        <v>167.69630000000001</v>
      </c>
      <c r="Q76">
        <f t="shared" si="16"/>
        <v>7.4902423984357522</v>
      </c>
    </row>
    <row r="77" spans="1:17" x14ac:dyDescent="0.25">
      <c r="A77" s="7">
        <v>27.566473588920005</v>
      </c>
      <c r="B77" t="s">
        <v>54</v>
      </c>
      <c r="C77">
        <v>0.4</v>
      </c>
      <c r="D77">
        <v>149.29042999999999</v>
      </c>
      <c r="E77">
        <v>13.40868</v>
      </c>
      <c r="F77">
        <v>183.91459</v>
      </c>
      <c r="G77">
        <v>15.760540000000001</v>
      </c>
      <c r="H77">
        <v>98.436179999999993</v>
      </c>
      <c r="I77">
        <v>8.1799900000000001</v>
      </c>
      <c r="J77">
        <v>19.38439</v>
      </c>
      <c r="K77">
        <v>1.58189</v>
      </c>
      <c r="L77">
        <f t="shared" ref="L77" si="17">D77+2*F77*LOG10(O77)+3*H77*POWER(LOG10(O77),2)+6*J77*POWER(LOG10(O77),3)</f>
        <v>-90.211823623848204</v>
      </c>
      <c r="M77">
        <f t="shared" ref="M77" si="18">2*F77+6*H77*LOG10(O77)+12*J77*LOG10(O77)</f>
        <v>-723.06456507708515</v>
      </c>
      <c r="N77">
        <f t="shared" si="15"/>
        <v>2.225113189039491E-3</v>
      </c>
      <c r="O77">
        <v>4.7300000000000002E-2</v>
      </c>
      <c r="P77">
        <f t="shared" ref="P77" si="19">2*PI()/O77</f>
        <v>132.83689867187286</v>
      </c>
      <c r="Q77">
        <f t="shared" si="16"/>
        <v>0.6805915054010121</v>
      </c>
    </row>
    <row r="78" spans="1:17" x14ac:dyDescent="0.25">
      <c r="A78" s="7">
        <v>20.126692466910001</v>
      </c>
      <c r="B78" t="s">
        <v>54</v>
      </c>
      <c r="C78">
        <v>0.4</v>
      </c>
      <c r="D78">
        <v>197.63947999999999</v>
      </c>
      <c r="E78">
        <v>24.21218</v>
      </c>
      <c r="F78">
        <v>231.99817999999999</v>
      </c>
      <c r="G78">
        <v>28.001010000000001</v>
      </c>
      <c r="H78">
        <v>118.96915</v>
      </c>
      <c r="I78">
        <v>14.31237</v>
      </c>
      <c r="J78">
        <v>22.541029999999999</v>
      </c>
      <c r="K78">
        <v>2.72824</v>
      </c>
      <c r="L78">
        <f t="shared" si="12"/>
        <v>-115.58289317918957</v>
      </c>
      <c r="M78">
        <f t="shared" si="13"/>
        <v>-883.15657120915102</v>
      </c>
      <c r="N78">
        <f t="shared" si="15"/>
        <v>5.3272187051123902E-3</v>
      </c>
      <c r="O78">
        <v>4.2792681987349777E-2</v>
      </c>
      <c r="P78">
        <f t="shared" si="14"/>
        <v>146.82849999999999</v>
      </c>
      <c r="Q78">
        <f t="shared" si="16"/>
        <v>1.8010533502883495</v>
      </c>
    </row>
    <row r="79" spans="1:17" x14ac:dyDescent="0.25">
      <c r="A79" s="7">
        <v>15.42982388976</v>
      </c>
      <c r="B79" t="s">
        <v>54</v>
      </c>
      <c r="C79">
        <v>0.4</v>
      </c>
      <c r="D79">
        <v>227.86949999999999</v>
      </c>
      <c r="E79">
        <v>33.716430000000003</v>
      </c>
      <c r="F79">
        <v>256.64456999999999</v>
      </c>
      <c r="G79">
        <v>36.842610000000001</v>
      </c>
      <c r="H79">
        <v>126.64111</v>
      </c>
      <c r="I79">
        <v>17.80714</v>
      </c>
      <c r="J79">
        <v>23.146270000000001</v>
      </c>
      <c r="K79">
        <v>3.2121900000000001</v>
      </c>
      <c r="L79">
        <f t="shared" si="12"/>
        <v>-131.62476663136374</v>
      </c>
      <c r="M79">
        <f t="shared" si="13"/>
        <v>-956.52070782395811</v>
      </c>
      <c r="N79">
        <f t="shared" si="15"/>
        <v>4.0505219267694967E-3</v>
      </c>
      <c r="O79">
        <v>3.8322597511023355E-2</v>
      </c>
      <c r="P79">
        <f t="shared" si="14"/>
        <v>163.95510000000002</v>
      </c>
      <c r="Q79">
        <f t="shared" si="16"/>
        <v>1.5291553432715008</v>
      </c>
    </row>
    <row r="80" spans="1:17" x14ac:dyDescent="0.25">
      <c r="A80" s="7">
        <v>10.285983535050001</v>
      </c>
      <c r="B80" t="s">
        <v>54</v>
      </c>
      <c r="C80">
        <v>0.4</v>
      </c>
      <c r="D80">
        <v>205.85502</v>
      </c>
      <c r="E80">
        <v>21.655760000000001</v>
      </c>
      <c r="F80">
        <v>219.72121000000001</v>
      </c>
      <c r="G80">
        <v>23.094270000000002</v>
      </c>
      <c r="H80">
        <v>102.79243</v>
      </c>
      <c r="I80">
        <v>10.879949999999999</v>
      </c>
      <c r="J80">
        <v>17.827670000000001</v>
      </c>
      <c r="K80">
        <v>1.9106399999999999</v>
      </c>
      <c r="L80">
        <f t="shared" si="12"/>
        <v>-120.39812781151005</v>
      </c>
      <c r="M80">
        <f t="shared" si="13"/>
        <v>-806.33474042156172</v>
      </c>
      <c r="N80">
        <f t="shared" si="15"/>
        <v>8.7028855818853963E-3</v>
      </c>
      <c r="O80">
        <v>3.1644940973724778E-2</v>
      </c>
      <c r="P80">
        <f t="shared" si="14"/>
        <v>198.55259999999998</v>
      </c>
      <c r="Q80">
        <f t="shared" si="16"/>
        <v>3.9788222779464237</v>
      </c>
    </row>
    <row r="81" spans="1:17" x14ac:dyDescent="0.25">
      <c r="A81" s="7">
        <v>24.91929151722</v>
      </c>
      <c r="B81" t="s">
        <v>54</v>
      </c>
      <c r="C81">
        <v>0.4</v>
      </c>
      <c r="D81">
        <v>192.58815999999999</v>
      </c>
      <c r="E81">
        <v>25.79308</v>
      </c>
      <c r="F81">
        <v>235.16838000000001</v>
      </c>
      <c r="G81">
        <v>30.412739999999999</v>
      </c>
      <c r="H81">
        <v>125.31124</v>
      </c>
      <c r="I81">
        <v>15.86434</v>
      </c>
      <c r="J81">
        <v>24.657859999999999</v>
      </c>
      <c r="K81">
        <v>3.0891000000000002</v>
      </c>
      <c r="L81">
        <f t="shared" ref="L81" si="20">D81+2*F81*LOG10(O81)+3*H81*POWER(LOG10(O81),2)+6*J81*POWER(LOG10(O81),3)</f>
        <v>-116.59283300682478</v>
      </c>
      <c r="M81">
        <f t="shared" ref="M81" si="21">2*F81+6*H81*LOG10(O81)+12*J81*LOG10(O81)</f>
        <v>-925.46381781617595</v>
      </c>
      <c r="N81">
        <f t="shared" si="15"/>
        <v>4.1508814347585733E-3</v>
      </c>
      <c r="O81">
        <v>4.6539999999999998E-2</v>
      </c>
      <c r="P81">
        <f t="shared" ref="P81" si="22">2*PI()/O81</f>
        <v>135.00613036483855</v>
      </c>
      <c r="Q81">
        <f t="shared" si="16"/>
        <v>1.2903558839940401</v>
      </c>
    </row>
    <row r="82" spans="1:17" x14ac:dyDescent="0.25">
      <c r="A82" s="7">
        <v>19.794095483850001</v>
      </c>
      <c r="B82" t="s">
        <v>54</v>
      </c>
      <c r="C82">
        <v>0.4</v>
      </c>
      <c r="D82">
        <v>181.58892</v>
      </c>
      <c r="E82">
        <v>18.689129999999999</v>
      </c>
      <c r="F82">
        <v>216.55495999999999</v>
      </c>
      <c r="G82">
        <v>21.613689999999998</v>
      </c>
      <c r="H82">
        <v>112.73614999999999</v>
      </c>
      <c r="I82">
        <v>11.04757</v>
      </c>
      <c r="J82">
        <v>21.675640000000001</v>
      </c>
      <c r="K82">
        <v>2.1059000000000001</v>
      </c>
      <c r="L82">
        <f t="shared" si="12"/>
        <v>-107.2967899475899</v>
      </c>
      <c r="M82">
        <f t="shared" si="13"/>
        <v>-833.58915206947586</v>
      </c>
      <c r="N82">
        <f t="shared" si="15"/>
        <v>3.3844970667589965E-3</v>
      </c>
      <c r="O82">
        <v>4.4406552916162835E-2</v>
      </c>
      <c r="P82">
        <f t="shared" ref="P82:P84" si="23">2*PI()/O82</f>
        <v>141.4923</v>
      </c>
      <c r="Q82">
        <f t="shared" si="16"/>
        <v>1.102662580975792</v>
      </c>
    </row>
    <row r="83" spans="1:17" x14ac:dyDescent="0.25">
      <c r="A83" s="7">
        <v>16.377011166420001</v>
      </c>
      <c r="B83" t="s">
        <v>54</v>
      </c>
      <c r="C83">
        <v>0.4</v>
      </c>
      <c r="D83">
        <v>302.87225999999998</v>
      </c>
      <c r="E83">
        <v>43.914630000000002</v>
      </c>
      <c r="F83">
        <v>347.01177000000001</v>
      </c>
      <c r="G83">
        <v>49.025590000000001</v>
      </c>
      <c r="H83">
        <v>174.54195999999999</v>
      </c>
      <c r="I83">
        <v>24.23245</v>
      </c>
      <c r="J83">
        <v>32.568289999999998</v>
      </c>
      <c r="K83">
        <v>4.4746199999999998</v>
      </c>
      <c r="L83">
        <f t="shared" si="12"/>
        <v>-174.5761289625774</v>
      </c>
      <c r="M83">
        <f t="shared" si="13"/>
        <v>-1303.5654378820709</v>
      </c>
      <c r="N83">
        <f t="shared" si="15"/>
        <v>4.0243675366496267E-3</v>
      </c>
      <c r="O83">
        <v>4.0824876691973835E-2</v>
      </c>
      <c r="P83">
        <f t="shared" si="23"/>
        <v>153.9058</v>
      </c>
      <c r="Q83">
        <f t="shared" si="16"/>
        <v>1.4261602001198543</v>
      </c>
    </row>
    <row r="84" spans="1:17" x14ac:dyDescent="0.25">
      <c r="A84" s="13">
        <v>12.34122070257</v>
      </c>
      <c r="B84" s="2" t="s">
        <v>54</v>
      </c>
      <c r="C84" s="2">
        <v>0.4</v>
      </c>
      <c r="D84" s="2">
        <v>211.16761</v>
      </c>
      <c r="E84" s="2">
        <v>47.722009999999997</v>
      </c>
      <c r="F84" s="2">
        <v>232.47255999999999</v>
      </c>
      <c r="G84" s="2">
        <v>53.276090000000003</v>
      </c>
      <c r="H84" s="2">
        <v>111.98527</v>
      </c>
      <c r="I84" s="2">
        <v>26.333400000000001</v>
      </c>
      <c r="J84" s="2">
        <v>19.95731</v>
      </c>
      <c r="K84" s="2">
        <v>4.8625699999999998</v>
      </c>
      <c r="L84" s="2">
        <f t="shared" si="12"/>
        <v>-122.21894193509053</v>
      </c>
      <c r="M84" s="2">
        <f t="shared" si="13"/>
        <v>-858.46744410617316</v>
      </c>
      <c r="N84" s="2">
        <f t="shared" si="15"/>
        <v>7.7685327696775715E-3</v>
      </c>
      <c r="O84" s="2">
        <v>3.5312899181524679E-2</v>
      </c>
      <c r="P84" s="2">
        <f t="shared" si="23"/>
        <v>177.9289</v>
      </c>
      <c r="Q84" s="2">
        <f t="shared" si="16"/>
        <v>3.18274016346035</v>
      </c>
    </row>
    <row r="87" spans="1:17" x14ac:dyDescent="0.25">
      <c r="B87" s="7"/>
      <c r="C87" s="7"/>
      <c r="D87" s="7"/>
    </row>
    <row r="88" spans="1:17" x14ac:dyDescent="0.25">
      <c r="B88" s="7"/>
    </row>
    <row r="89" spans="1:17" x14ac:dyDescent="0.25">
      <c r="B89" s="7"/>
    </row>
    <row r="90" spans="1:17" x14ac:dyDescent="0.25">
      <c r="B90" s="7"/>
      <c r="C90" s="7"/>
    </row>
    <row r="91" spans="1:17" x14ac:dyDescent="0.25">
      <c r="B91" s="7"/>
      <c r="C91" s="7"/>
    </row>
    <row r="92" spans="1:17" x14ac:dyDescent="0.25">
      <c r="B92" s="7"/>
      <c r="C92" s="7"/>
    </row>
    <row r="100" spans="8:10" x14ac:dyDescent="0.25">
      <c r="I100">
        <v>92.131939626354779</v>
      </c>
      <c r="J100">
        <v>1.7950045243336838</v>
      </c>
    </row>
    <row r="101" spans="8:10" x14ac:dyDescent="0.25">
      <c r="I101">
        <v>95.74627244440731</v>
      </c>
      <c r="J101">
        <v>2.1182446867996956</v>
      </c>
    </row>
    <row r="103" spans="8:10" x14ac:dyDescent="0.25">
      <c r="H103">
        <v>84.05530956817293</v>
      </c>
      <c r="I103">
        <v>91.14073280288612</v>
      </c>
      <c r="J103">
        <v>1.5655481596054817</v>
      </c>
    </row>
    <row r="104" spans="8:10" x14ac:dyDescent="0.25">
      <c r="H104">
        <v>66.767505668489846</v>
      </c>
      <c r="I104">
        <v>93.170137898715254</v>
      </c>
      <c r="J104">
        <v>1.5866489121831471</v>
      </c>
    </row>
    <row r="105" spans="8:10" x14ac:dyDescent="0.25">
      <c r="H105">
        <v>53.035314914594998</v>
      </c>
      <c r="I105">
        <v>94.683838674632341</v>
      </c>
      <c r="J105">
        <v>1.790359353159628</v>
      </c>
    </row>
    <row r="106" spans="8:10" x14ac:dyDescent="0.25">
      <c r="H106">
        <v>42.12744807415659</v>
      </c>
      <c r="I106">
        <v>102.00263246693645</v>
      </c>
      <c r="J106">
        <v>1.8883672291636477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2455F-0A28-408E-B041-E82506643391}">
  <dimension ref="A1:N14"/>
  <sheetViews>
    <sheetView workbookViewId="0">
      <selection activeCell="G20" sqref="G20"/>
    </sheetView>
  </sheetViews>
  <sheetFormatPr defaultRowHeight="15" x14ac:dyDescent="0.25"/>
  <cols>
    <col min="1" max="1" width="18.5703125" bestFit="1" customWidth="1"/>
    <col min="2" max="2" width="19.140625" bestFit="1" customWidth="1"/>
    <col min="3" max="3" width="22" bestFit="1" customWidth="1"/>
  </cols>
  <sheetData>
    <row r="1" spans="1:14" x14ac:dyDescent="0.25">
      <c r="A1" t="s">
        <v>48</v>
      </c>
    </row>
    <row r="2" spans="1:14" ht="18" x14ac:dyDescent="0.35">
      <c r="A2" t="s">
        <v>49</v>
      </c>
    </row>
    <row r="3" spans="1:14" ht="18" x14ac:dyDescent="0.35">
      <c r="A3" t="s">
        <v>50</v>
      </c>
    </row>
    <row r="4" spans="1:14" ht="18" x14ac:dyDescent="0.35">
      <c r="A4" t="s">
        <v>60</v>
      </c>
    </row>
    <row r="6" spans="1:14" ht="18" x14ac:dyDescent="0.35">
      <c r="A6" s="3" t="s">
        <v>23</v>
      </c>
      <c r="B6" s="3" t="s">
        <v>24</v>
      </c>
      <c r="C6" s="3" t="s">
        <v>25</v>
      </c>
      <c r="D6" s="3" t="s">
        <v>42</v>
      </c>
      <c r="E6" s="3" t="s">
        <v>41</v>
      </c>
      <c r="F6" s="3" t="s">
        <v>43</v>
      </c>
      <c r="G6" s="3" t="s">
        <v>44</v>
      </c>
      <c r="H6" s="3" t="s">
        <v>45</v>
      </c>
      <c r="I6" s="3" t="s">
        <v>46</v>
      </c>
      <c r="J6" s="3" t="s">
        <v>51</v>
      </c>
      <c r="K6" s="3" t="s">
        <v>52</v>
      </c>
      <c r="L6" s="11" t="s">
        <v>39</v>
      </c>
      <c r="M6" s="11" t="s">
        <v>38</v>
      </c>
      <c r="N6" s="11" t="s">
        <v>40</v>
      </c>
    </row>
    <row r="7" spans="1:14" x14ac:dyDescent="0.25">
      <c r="A7" s="7">
        <v>68.916192171210014</v>
      </c>
      <c r="B7" t="s">
        <v>54</v>
      </c>
      <c r="C7">
        <v>0.4</v>
      </c>
      <c r="D7">
        <v>-1.3399300000000001</v>
      </c>
      <c r="E7">
        <v>1.5399999999999999E-3</v>
      </c>
      <c r="F7">
        <v>-2.8278300000000001</v>
      </c>
      <c r="G7">
        <v>5.11E-3</v>
      </c>
      <c r="H7">
        <v>-1.27582</v>
      </c>
      <c r="I7">
        <v>5.6299999999999996E-3</v>
      </c>
      <c r="J7">
        <f>(D7-F7)/H7</f>
        <v>-1.1662303459735699</v>
      </c>
      <c r="K7">
        <f>SQRT(E7*E7+G7*G7+POWER((D7-F7)*I7/H7,2))</f>
        <v>8.4613497020797901E-3</v>
      </c>
      <c r="L7">
        <f>POWER(10,J7)</f>
        <v>6.819768836585148E-2</v>
      </c>
      <c r="M7">
        <f t="shared" ref="M7:M13" si="0">2*PI()/L7</f>
        <v>92.131939626354779</v>
      </c>
      <c r="N7">
        <f>2*PI()*LN(10)*K7/L7</f>
        <v>1.7950045243336838</v>
      </c>
    </row>
    <row r="8" spans="1:14" x14ac:dyDescent="0.25">
      <c r="A8" s="7">
        <v>50.075547931260004</v>
      </c>
      <c r="B8" t="s">
        <v>54</v>
      </c>
      <c r="C8">
        <v>0.4</v>
      </c>
      <c r="D8">
        <v>-1.37896</v>
      </c>
      <c r="E8">
        <v>1.97E-3</v>
      </c>
      <c r="F8">
        <v>-2.7951899999999998</v>
      </c>
      <c r="G8">
        <v>5.7200000000000003E-3</v>
      </c>
      <c r="H8">
        <v>-1.1972100000000001</v>
      </c>
      <c r="I8">
        <v>6.3099999999999996E-3</v>
      </c>
      <c r="J8">
        <f t="shared" ref="J8:J13" si="1">(D8-F8)/H8</f>
        <v>-1.1829420068325522</v>
      </c>
      <c r="K8">
        <f>SQRT(E8*E8+G8*G8+POWER((D8-F8)*I8/H8,2))</f>
        <v>9.6081231708746769E-3</v>
      </c>
      <c r="L8">
        <f t="shared" ref="L8:L12" si="2">POWER(10,J8)</f>
        <v>6.5623288998825108E-2</v>
      </c>
      <c r="M8">
        <f t="shared" si="0"/>
        <v>95.74627244440731</v>
      </c>
      <c r="N8">
        <f t="shared" ref="N8:N13" si="3">2*PI()*LN(10)*K8/L8</f>
        <v>2.1182446867996956</v>
      </c>
    </row>
    <row r="9" spans="1:14" x14ac:dyDescent="0.25">
      <c r="A9" s="7">
        <v>68.916192171210014</v>
      </c>
      <c r="B9" t="s">
        <v>54</v>
      </c>
      <c r="C9">
        <v>0.4</v>
      </c>
      <c r="D9">
        <v>-1.30419</v>
      </c>
      <c r="E9">
        <v>1.56E-3</v>
      </c>
      <c r="F9">
        <v>-2.8256700000000001</v>
      </c>
      <c r="G9">
        <v>4.4900000000000001E-3</v>
      </c>
      <c r="H9">
        <v>-1.30989</v>
      </c>
      <c r="I9">
        <v>4.9500000000000004E-3</v>
      </c>
      <c r="J9">
        <f t="shared" si="1"/>
        <v>-1.1615326477795846</v>
      </c>
      <c r="K9">
        <f t="shared" ref="K9:K12" si="4">SQRT(E9*E9+G9*G9+POWER((D9-F9)*I9/H9,2))</f>
        <v>7.4599896880456233E-3</v>
      </c>
      <c r="L9">
        <f t="shared" si="2"/>
        <v>6.8939376653559439E-2</v>
      </c>
      <c r="M9">
        <f t="shared" si="0"/>
        <v>91.14073280288612</v>
      </c>
      <c r="N9">
        <f t="shared" si="3"/>
        <v>1.5655481596054817</v>
      </c>
    </row>
    <row r="10" spans="1:14" x14ac:dyDescent="0.25">
      <c r="A10" s="7">
        <v>54.742080541410004</v>
      </c>
      <c r="B10" t="s">
        <v>54</v>
      </c>
      <c r="C10">
        <v>0.4</v>
      </c>
      <c r="D10">
        <v>-1.41228</v>
      </c>
      <c r="E10">
        <v>1.48E-3</v>
      </c>
      <c r="F10">
        <v>-2.8961299999999999</v>
      </c>
      <c r="G10">
        <v>4.4400000000000004E-3</v>
      </c>
      <c r="H10">
        <v>-1.2670600000000001</v>
      </c>
      <c r="I10">
        <v>4.8900000000000002E-3</v>
      </c>
      <c r="J10">
        <f t="shared" si="1"/>
        <v>-1.1710968699193407</v>
      </c>
      <c r="K10">
        <f t="shared" si="4"/>
        <v>7.3958553976599803E-3</v>
      </c>
      <c r="L10">
        <f t="shared" si="2"/>
        <v>6.7437759016842957E-2</v>
      </c>
      <c r="M10">
        <f t="shared" si="0"/>
        <v>93.170137898715254</v>
      </c>
      <c r="N10">
        <f t="shared" si="3"/>
        <v>1.5866489121831471</v>
      </c>
    </row>
    <row r="11" spans="1:14" x14ac:dyDescent="0.25">
      <c r="A11" s="7">
        <v>43.483173351210006</v>
      </c>
      <c r="B11" t="s">
        <v>54</v>
      </c>
      <c r="C11">
        <v>0.4</v>
      </c>
      <c r="D11">
        <v>-1.43696</v>
      </c>
      <c r="E11">
        <v>1.4E-3</v>
      </c>
      <c r="F11">
        <v>-2.8874200000000001</v>
      </c>
      <c r="G11">
        <v>4.9399999999999999E-3</v>
      </c>
      <c r="H11">
        <v>-1.23119</v>
      </c>
      <c r="I11">
        <v>5.4400000000000004E-3</v>
      </c>
      <c r="J11">
        <f t="shared" si="1"/>
        <v>-1.1780959884339541</v>
      </c>
      <c r="K11">
        <f t="shared" si="4"/>
        <v>8.2119947668473723E-3</v>
      </c>
      <c r="L11">
        <f t="shared" si="2"/>
        <v>6.6359638509913679E-2</v>
      </c>
      <c r="M11">
        <f t="shared" si="0"/>
        <v>94.683838674632341</v>
      </c>
      <c r="N11">
        <f t="shared" si="3"/>
        <v>1.790359353159628</v>
      </c>
    </row>
    <row r="12" spans="1:14" x14ac:dyDescent="0.25">
      <c r="A12" s="7">
        <v>34.539917107950004</v>
      </c>
      <c r="B12" t="s">
        <v>54</v>
      </c>
      <c r="C12">
        <v>0.4</v>
      </c>
      <c r="D12">
        <v>-1.46072</v>
      </c>
      <c r="E12">
        <v>1.97E-3</v>
      </c>
      <c r="F12">
        <v>-2.8315700000000001</v>
      </c>
      <c r="G12">
        <v>4.6800000000000001E-3</v>
      </c>
      <c r="H12">
        <v>-1.13253</v>
      </c>
      <c r="I12">
        <v>5.1500000000000001E-3</v>
      </c>
      <c r="J12">
        <f t="shared" si="1"/>
        <v>-1.2104315117480333</v>
      </c>
      <c r="K12">
        <f t="shared" si="4"/>
        <v>8.040061786626326E-3</v>
      </c>
      <c r="L12">
        <f t="shared" si="2"/>
        <v>6.1598266193926353E-2</v>
      </c>
      <c r="M12">
        <f t="shared" si="0"/>
        <v>102.00263246693645</v>
      </c>
      <c r="N12">
        <f t="shared" si="3"/>
        <v>1.8883672291636477</v>
      </c>
    </row>
    <row r="13" spans="1:14" x14ac:dyDescent="0.25">
      <c r="A13" s="14">
        <v>8.36057610738</v>
      </c>
      <c r="B13" t="s">
        <v>53</v>
      </c>
      <c r="C13">
        <v>0.2</v>
      </c>
      <c r="D13">
        <v>-0.86556999999999995</v>
      </c>
      <c r="E13">
        <v>2.1199999999999999E-3</v>
      </c>
      <c r="F13">
        <v>-2.99878</v>
      </c>
      <c r="G13">
        <v>5.1299999999999998E-2</v>
      </c>
      <c r="H13">
        <v>-1.3952199999999999</v>
      </c>
      <c r="I13">
        <v>3.5709999999999999E-2</v>
      </c>
      <c r="J13">
        <f t="shared" si="1"/>
        <v>-1.528941672281074</v>
      </c>
      <c r="K13">
        <f t="shared" ref="K13" si="5">SQRT(E13*E13+G13*G13+POWER((D13-F13)*I13/H13,2))</f>
        <v>7.4947857737378068E-2</v>
      </c>
      <c r="L13">
        <f t="shared" ref="L13" si="6">POWER(10,J13)</f>
        <v>2.9584097677227417E-2</v>
      </c>
      <c r="M13">
        <f t="shared" si="0"/>
        <v>212.38387513897766</v>
      </c>
      <c r="N13">
        <f t="shared" si="3"/>
        <v>36.651896634448072</v>
      </c>
    </row>
    <row r="14" spans="1:14" x14ac:dyDescent="0.25">
      <c r="A14" s="13">
        <v>6.9491829443400004</v>
      </c>
      <c r="B14" s="2" t="s">
        <v>53</v>
      </c>
      <c r="C14" s="2">
        <v>0.3</v>
      </c>
      <c r="D14" s="2">
        <v>-0.78910999999999998</v>
      </c>
      <c r="E14" s="2">
        <v>2.65E-3</v>
      </c>
      <c r="F14" s="2">
        <v>-2.9152100000000001</v>
      </c>
      <c r="G14" s="2">
        <v>3.8039999999999997E-2</v>
      </c>
      <c r="H14" s="2">
        <v>-1.3384499999999999</v>
      </c>
      <c r="I14" s="2">
        <v>2.5850000000000001E-2</v>
      </c>
      <c r="J14" s="2">
        <f t="shared" ref="J14" si="7">(D14-F14)/H14</f>
        <v>-1.5884792110276815</v>
      </c>
      <c r="K14" s="2">
        <f t="shared" ref="K14" si="8">SQRT(E14*E14+G14*G14+POWER((D14-F14)*I14/H14,2))</f>
        <v>5.6037196137151614E-2</v>
      </c>
      <c r="L14" s="2">
        <f t="shared" ref="L14" si="9">POWER(10,J14)</f>
        <v>2.5794124337610989E-2</v>
      </c>
      <c r="M14" s="2">
        <f t="shared" ref="M14" si="10">2*PI()/L14</f>
        <v>243.58978909076333</v>
      </c>
      <c r="N14" s="2">
        <f t="shared" ref="N14" si="11">2*PI()*LN(10)*K14/L14</f>
        <v>31.430490961953655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9910A-7B98-4C78-898D-181CF4ED0C82}">
  <dimension ref="A1:C12"/>
  <sheetViews>
    <sheetView workbookViewId="0">
      <selection activeCell="E2" sqref="E2:F13"/>
    </sheetView>
  </sheetViews>
  <sheetFormatPr defaultRowHeight="15" x14ac:dyDescent="0.25"/>
  <cols>
    <col min="1" max="1" width="18.5703125" bestFit="1" customWidth="1"/>
    <col min="2" max="2" width="19.7109375" bestFit="1" customWidth="1"/>
    <col min="3" max="3" width="8" bestFit="1" customWidth="1"/>
  </cols>
  <sheetData>
    <row r="1" spans="1:3" x14ac:dyDescent="0.25">
      <c r="A1" s="1" t="s">
        <v>56</v>
      </c>
    </row>
    <row r="2" spans="1:3" x14ac:dyDescent="0.25">
      <c r="A2" s="4" t="s">
        <v>1</v>
      </c>
      <c r="B2" s="4" t="s">
        <v>2</v>
      </c>
      <c r="C2" s="4" t="s">
        <v>55</v>
      </c>
    </row>
    <row r="3" spans="1:3" x14ac:dyDescent="0.25">
      <c r="A3" s="7">
        <v>37.211474539080001</v>
      </c>
      <c r="B3" s="6">
        <v>98.276117671029283</v>
      </c>
      <c r="C3" s="6">
        <v>1.6406008656114926E-2</v>
      </c>
    </row>
    <row r="4" spans="1:3" x14ac:dyDescent="0.25">
      <c r="A4" s="7">
        <v>23.398352717670001</v>
      </c>
      <c r="B4" s="6">
        <v>117.83255456706462</v>
      </c>
      <c r="C4" s="6">
        <v>3.3863225769388237E-3</v>
      </c>
    </row>
    <row r="5" spans="1:3" x14ac:dyDescent="0.25">
      <c r="A5" s="7">
        <v>14.882866404749999</v>
      </c>
      <c r="B5" s="7">
        <v>146.38612616326327</v>
      </c>
      <c r="C5" s="7">
        <v>2.7811593527399325E-2</v>
      </c>
    </row>
    <row r="6" spans="1:3" x14ac:dyDescent="0.25">
      <c r="A6" s="7">
        <v>9.2948582997000013</v>
      </c>
      <c r="B6" s="7">
        <v>180.51499144366323</v>
      </c>
      <c r="C6" s="7">
        <v>0.1806641386356585</v>
      </c>
    </row>
    <row r="7" spans="1:3" x14ac:dyDescent="0.25">
      <c r="A7" s="7">
        <v>5.9772513573000001</v>
      </c>
      <c r="B7" s="8">
        <v>223.64865477253457</v>
      </c>
      <c r="C7" s="8">
        <v>1.3147284002116961</v>
      </c>
    </row>
    <row r="8" spans="1:3" x14ac:dyDescent="0.25">
      <c r="A8" s="7">
        <v>3.8123455696200002</v>
      </c>
      <c r="B8" s="9">
        <v>309.82176070905257</v>
      </c>
      <c r="C8" s="9">
        <v>9.9318626815844766</v>
      </c>
    </row>
    <row r="9" spans="1:3" x14ac:dyDescent="0.25">
      <c r="A9" s="7">
        <v>3.8123455696200002</v>
      </c>
      <c r="B9" s="9">
        <v>29.60694235783426</v>
      </c>
      <c r="C9" s="9">
        <v>10.940647720789997</v>
      </c>
    </row>
    <row r="10" spans="1:3" x14ac:dyDescent="0.25">
      <c r="A10" s="7">
        <v>29.887585009919999</v>
      </c>
      <c r="B10" s="7">
        <v>107.6606861976249</v>
      </c>
      <c r="C10" s="7">
        <v>0.12483381074865228</v>
      </c>
    </row>
    <row r="11" spans="1:3" x14ac:dyDescent="0.25">
      <c r="A11" s="7">
        <v>18.58442830245</v>
      </c>
      <c r="B11" s="7">
        <v>130.98428791885564</v>
      </c>
      <c r="C11" s="7">
        <v>0.14139591468253573</v>
      </c>
    </row>
    <row r="12" spans="1:3" x14ac:dyDescent="0.25">
      <c r="A12" s="7">
        <v>7.3646873053199995</v>
      </c>
      <c r="B12" s="8">
        <v>211.44826879285162</v>
      </c>
      <c r="C12" s="8">
        <v>0.40845323445786519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B4B0C-7F4D-4CDA-A709-2F52183732E7}">
  <dimension ref="A1:O10"/>
  <sheetViews>
    <sheetView workbookViewId="0">
      <selection activeCell="D15" sqref="D15"/>
    </sheetView>
  </sheetViews>
  <sheetFormatPr defaultRowHeight="15" x14ac:dyDescent="0.25"/>
  <cols>
    <col min="1" max="1" width="18.5703125" bestFit="1" customWidth="1"/>
    <col min="2" max="2" width="19.7109375" bestFit="1" customWidth="1"/>
    <col min="5" max="5" width="18.5703125" bestFit="1" customWidth="1"/>
    <col min="6" max="6" width="19.7109375" bestFit="1" customWidth="1"/>
    <col min="9" max="9" width="18.5703125" bestFit="1" customWidth="1"/>
    <col min="10" max="10" width="19.7109375" bestFit="1" customWidth="1"/>
    <col min="13" max="13" width="18.5703125" bestFit="1" customWidth="1"/>
    <col min="14" max="14" width="19.7109375" bestFit="1" customWidth="1"/>
  </cols>
  <sheetData>
    <row r="1" spans="1:15" x14ac:dyDescent="0.25">
      <c r="A1" s="1" t="s">
        <v>0</v>
      </c>
      <c r="E1" s="1" t="s">
        <v>3</v>
      </c>
      <c r="I1" s="1" t="s">
        <v>4</v>
      </c>
      <c r="M1" s="1" t="s">
        <v>5</v>
      </c>
    </row>
    <row r="2" spans="1:15" x14ac:dyDescent="0.25">
      <c r="A2" s="4" t="s">
        <v>1</v>
      </c>
      <c r="B2" s="4" t="s">
        <v>2</v>
      </c>
      <c r="C2" s="4" t="s">
        <v>55</v>
      </c>
      <c r="E2" s="4" t="s">
        <v>1</v>
      </c>
      <c r="F2" s="4" t="s">
        <v>2</v>
      </c>
      <c r="G2" s="4" t="s">
        <v>55</v>
      </c>
      <c r="I2" s="4" t="s">
        <v>1</v>
      </c>
      <c r="J2" s="4" t="s">
        <v>2</v>
      </c>
      <c r="K2" s="4" t="s">
        <v>55</v>
      </c>
      <c r="M2" s="4" t="s">
        <v>1</v>
      </c>
      <c r="N2" s="4" t="s">
        <v>2</v>
      </c>
      <c r="O2" s="4" t="s">
        <v>55</v>
      </c>
    </row>
    <row r="3" spans="1:15" x14ac:dyDescent="0.25">
      <c r="A3" s="7">
        <v>40.255016516910004</v>
      </c>
      <c r="B3" s="7">
        <v>94.893999999999991</v>
      </c>
      <c r="C3" s="7">
        <v>4.5275427705826751E-2</v>
      </c>
      <c r="E3" s="7">
        <v>40.25559044061</v>
      </c>
      <c r="F3" s="7">
        <v>94.951310000000007</v>
      </c>
      <c r="G3" s="7">
        <v>0.10467963276154132</v>
      </c>
      <c r="I3" s="7">
        <v>23.066805195090001</v>
      </c>
      <c r="J3" s="7">
        <v>124.76886</v>
      </c>
      <c r="K3" s="7">
        <v>2.8445085449525464E-2</v>
      </c>
      <c r="M3" s="7">
        <v>36.156963530520002</v>
      </c>
      <c r="N3" s="8">
        <v>109.31487</v>
      </c>
      <c r="O3" s="8">
        <v>0.95085563873345869</v>
      </c>
    </row>
    <row r="4" spans="1:15" x14ac:dyDescent="0.25">
      <c r="A4" s="7">
        <v>25.155247948110002</v>
      </c>
      <c r="B4" s="6">
        <v>116.50876</v>
      </c>
      <c r="C4" s="6">
        <v>1.654049580939862E-2</v>
      </c>
      <c r="E4" s="7">
        <v>25.328966453190002</v>
      </c>
      <c r="F4" s="7">
        <v>119.76564999999999</v>
      </c>
      <c r="G4" s="7">
        <v>0.17699672953335449</v>
      </c>
      <c r="I4" s="7">
        <v>14.521466650859999</v>
      </c>
      <c r="J4" s="8">
        <v>166.26786000000001</v>
      </c>
      <c r="K4" s="8">
        <v>0.66264488467785254</v>
      </c>
      <c r="M4" s="7">
        <v>20.247896953440002</v>
      </c>
      <c r="N4" s="8">
        <v>132.40868</v>
      </c>
      <c r="O4" s="8">
        <v>1.3062436399224078</v>
      </c>
    </row>
    <row r="5" spans="1:15" x14ac:dyDescent="0.25">
      <c r="A5" s="7">
        <v>15.92855538615</v>
      </c>
      <c r="B5" s="8">
        <v>134.25054</v>
      </c>
      <c r="C5" s="8">
        <v>0.44221600274369827</v>
      </c>
      <c r="E5" s="7">
        <v>16.023318387930001</v>
      </c>
      <c r="F5" s="8">
        <v>146.37153000000001</v>
      </c>
      <c r="G5" s="8">
        <v>0.33715358146623065</v>
      </c>
      <c r="I5" s="7">
        <v>9.1665043636500005</v>
      </c>
      <c r="J5" s="8">
        <v>202.96731</v>
      </c>
      <c r="K5" s="8">
        <v>0.71283518556881598</v>
      </c>
      <c r="M5" s="7">
        <v>11.570228001810001</v>
      </c>
      <c r="N5" s="8">
        <v>172.36714000000001</v>
      </c>
      <c r="O5" s="8">
        <v>0.71654163551157035</v>
      </c>
    </row>
    <row r="6" spans="1:15" x14ac:dyDescent="0.25">
      <c r="A6" s="7">
        <v>10.050264872550001</v>
      </c>
      <c r="B6" s="8">
        <v>169.54229000000001</v>
      </c>
      <c r="C6" s="8">
        <v>0.26893297951701572</v>
      </c>
      <c r="E6" s="7">
        <v>10.09282541436</v>
      </c>
      <c r="F6" s="8">
        <v>189.04272</v>
      </c>
      <c r="G6" s="8">
        <v>0.36014693862830216</v>
      </c>
      <c r="I6" s="7">
        <v>5.8568831595900006</v>
      </c>
      <c r="J6" s="8">
        <v>241.16153</v>
      </c>
      <c r="K6" s="8">
        <v>0.58016788930725394</v>
      </c>
      <c r="M6" s="7">
        <v>6.50825376345</v>
      </c>
      <c r="N6" s="9">
        <v>253.00959</v>
      </c>
      <c r="O6" s="9">
        <v>5.6819673615140136</v>
      </c>
    </row>
    <row r="7" spans="1:15" x14ac:dyDescent="0.25">
      <c r="A7" s="7">
        <v>6.0888877158600003</v>
      </c>
      <c r="B7" s="8">
        <v>245.53086999999999</v>
      </c>
      <c r="C7" s="8">
        <v>1.4785269636790086</v>
      </c>
      <c r="E7" s="7">
        <v>6.4410636960000005</v>
      </c>
      <c r="F7" s="8">
        <v>236.62449000000001</v>
      </c>
      <c r="G7" s="8">
        <v>0.76480839762934427</v>
      </c>
      <c r="I7" s="7">
        <v>3.4524134206200001</v>
      </c>
      <c r="J7" s="8">
        <v>292.85701999999998</v>
      </c>
      <c r="K7" s="8">
        <v>1.457404993786638</v>
      </c>
    </row>
    <row r="8" spans="1:15" x14ac:dyDescent="0.25">
      <c r="A8" s="7">
        <v>32.067568593090002</v>
      </c>
      <c r="B8" s="7">
        <v>111.56014999999999</v>
      </c>
      <c r="C8" s="7">
        <v>4.0223374859114286E-2</v>
      </c>
      <c r="E8" s="7">
        <v>32.066051794740005</v>
      </c>
      <c r="F8" s="8">
        <v>113.0964</v>
      </c>
      <c r="G8" s="8">
        <v>0.22780368080193092</v>
      </c>
      <c r="I8" s="7">
        <v>29.15830836324</v>
      </c>
      <c r="J8" s="7">
        <v>85.949039999999997</v>
      </c>
      <c r="K8" s="7">
        <v>0.10971108435002265</v>
      </c>
    </row>
    <row r="9" spans="1:15" x14ac:dyDescent="0.25">
      <c r="A9" s="7">
        <v>19.915668921330003</v>
      </c>
      <c r="B9" s="7">
        <v>100.46767999999999</v>
      </c>
      <c r="C9" s="7">
        <v>4.0256226401653904E-2</v>
      </c>
      <c r="E9" s="7">
        <v>19.912905888659999</v>
      </c>
      <c r="F9" s="8">
        <v>139.47640999999999</v>
      </c>
      <c r="G9" s="8">
        <v>0.27801120614501218</v>
      </c>
      <c r="I9" s="7">
        <v>18.115983579600002</v>
      </c>
      <c r="J9" s="8">
        <v>146.78245000000001</v>
      </c>
      <c r="K9" s="8">
        <v>0.4816787037003083</v>
      </c>
    </row>
    <row r="10" spans="1:15" x14ac:dyDescent="0.25">
      <c r="A10" s="7">
        <v>7.9162771744800002</v>
      </c>
      <c r="B10" s="8">
        <v>154.79993999999999</v>
      </c>
      <c r="C10" s="8">
        <v>0.3254865244669517</v>
      </c>
      <c r="E10" s="7">
        <v>7.9144652153699999</v>
      </c>
      <c r="F10" s="8">
        <v>217.06952000000001</v>
      </c>
      <c r="G10" s="8">
        <v>0.33224250667836908</v>
      </c>
      <c r="I10" s="7">
        <v>7.2037181052900001</v>
      </c>
      <c r="J10" s="8">
        <v>231.25237000000001</v>
      </c>
      <c r="K10" s="8">
        <v>0.91127284408478615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224DA-B643-499B-84C5-E27153AB0B28}">
  <dimension ref="A1:O10"/>
  <sheetViews>
    <sheetView workbookViewId="0">
      <selection activeCell="H18" sqref="H18"/>
    </sheetView>
  </sheetViews>
  <sheetFormatPr defaultRowHeight="15" x14ac:dyDescent="0.25"/>
  <cols>
    <col min="1" max="1" width="18.5703125" bestFit="1" customWidth="1"/>
    <col min="2" max="2" width="19.7109375" bestFit="1" customWidth="1"/>
    <col min="5" max="5" width="18.5703125" bestFit="1" customWidth="1"/>
    <col min="6" max="6" width="19.7109375" bestFit="1" customWidth="1"/>
    <col min="9" max="9" width="18.5703125" bestFit="1" customWidth="1"/>
    <col min="10" max="10" width="19.85546875" bestFit="1" customWidth="1"/>
    <col min="11" max="11" width="9.5703125" bestFit="1" customWidth="1"/>
    <col min="13" max="13" width="18.5703125" bestFit="1" customWidth="1"/>
    <col min="14" max="14" width="19.7109375" bestFit="1" customWidth="1"/>
  </cols>
  <sheetData>
    <row r="1" spans="1:15" x14ac:dyDescent="0.25">
      <c r="A1" s="1" t="s">
        <v>19</v>
      </c>
      <c r="E1" s="1" t="s">
        <v>22</v>
      </c>
      <c r="I1" s="1" t="s">
        <v>21</v>
      </c>
      <c r="M1" s="1" t="s">
        <v>20</v>
      </c>
    </row>
    <row r="2" spans="1:15" x14ac:dyDescent="0.25">
      <c r="A2" s="4" t="s">
        <v>1</v>
      </c>
      <c r="B2" s="4" t="s">
        <v>2</v>
      </c>
      <c r="C2" s="4" t="s">
        <v>55</v>
      </c>
      <c r="E2" s="4" t="s">
        <v>1</v>
      </c>
      <c r="F2" s="4" t="s">
        <v>2</v>
      </c>
      <c r="G2" s="4" t="s">
        <v>55</v>
      </c>
      <c r="I2" s="4" t="s">
        <v>1</v>
      </c>
      <c r="J2" s="4" t="s">
        <v>2</v>
      </c>
      <c r="K2" s="4" t="s">
        <v>55</v>
      </c>
      <c r="M2" s="4" t="s">
        <v>1</v>
      </c>
      <c r="N2" s="4" t="s">
        <v>2</v>
      </c>
      <c r="O2" s="4" t="s">
        <v>55</v>
      </c>
    </row>
    <row r="3" spans="1:15" x14ac:dyDescent="0.25">
      <c r="A3" s="7">
        <v>91.213218104220005</v>
      </c>
      <c r="B3" s="7">
        <v>73.529430000000005</v>
      </c>
      <c r="C3" s="7">
        <v>3.6770728063667039E-2</v>
      </c>
      <c r="E3" s="7">
        <v>93.86604922491</v>
      </c>
      <c r="F3" s="7">
        <v>74.684619999999995</v>
      </c>
      <c r="G3" s="7">
        <v>3.3889219057854914E-2</v>
      </c>
      <c r="I3" s="7">
        <v>85.616592944760001</v>
      </c>
      <c r="J3" s="6">
        <v>82.766649999999998</v>
      </c>
      <c r="K3" s="6">
        <v>5.4008770107378439E-3</v>
      </c>
      <c r="M3" s="7">
        <v>74.694046037310002</v>
      </c>
      <c r="N3" s="10">
        <v>88.760949999999994</v>
      </c>
      <c r="O3" s="10">
        <v>1.479074034732278E-3</v>
      </c>
    </row>
    <row r="4" spans="1:15" x14ac:dyDescent="0.25">
      <c r="A4" s="7">
        <v>51.721987446180002</v>
      </c>
      <c r="B4" s="6">
        <v>89.85038999999999</v>
      </c>
      <c r="C4" s="6">
        <v>1.451829958972737E-2</v>
      </c>
      <c r="E4" s="7">
        <v>74.2282577613</v>
      </c>
      <c r="F4" s="6">
        <v>83.516869999999997</v>
      </c>
      <c r="G4" s="6">
        <v>1.9051016782041658E-2</v>
      </c>
      <c r="I4" s="7">
        <v>68.302626741360001</v>
      </c>
      <c r="J4" s="6">
        <v>88.347949999999997</v>
      </c>
      <c r="K4" s="6">
        <v>3.7942566937458587E-3</v>
      </c>
      <c r="M4" s="7">
        <v>46.227709280250004</v>
      </c>
      <c r="N4" s="7">
        <v>105.81044</v>
      </c>
      <c r="O4" s="7">
        <v>3.971442867294555E-2</v>
      </c>
    </row>
    <row r="5" spans="1:15" x14ac:dyDescent="0.25">
      <c r="A5" s="7">
        <v>35.75909502495</v>
      </c>
      <c r="B5" s="7">
        <v>107.49021999999999</v>
      </c>
      <c r="C5" s="7">
        <v>2.0452440197823617E-2</v>
      </c>
      <c r="E5" s="7">
        <v>53.737976431530001</v>
      </c>
      <c r="F5" s="8">
        <v>92.491889999999998</v>
      </c>
      <c r="G5" s="8">
        <v>0.93153092632199241</v>
      </c>
      <c r="I5" s="7">
        <v>50.202680229720002</v>
      </c>
      <c r="J5" s="7">
        <v>94.98424</v>
      </c>
      <c r="K5" s="7">
        <v>2.5035541079428243E-2</v>
      </c>
      <c r="M5" s="7">
        <v>36.811785875490003</v>
      </c>
      <c r="N5" s="7">
        <v>108.37566</v>
      </c>
      <c r="O5" s="7">
        <v>6.2702275874747498E-2</v>
      </c>
    </row>
    <row r="6" spans="1:15" x14ac:dyDescent="0.25">
      <c r="A6" s="7">
        <v>23.660865418050001</v>
      </c>
      <c r="B6" s="8">
        <v>130.09245000000001</v>
      </c>
      <c r="C6" s="8">
        <v>0.24843867924195279</v>
      </c>
      <c r="E6" s="7">
        <v>43.65742478544</v>
      </c>
      <c r="F6" s="7">
        <v>99.915360000000007</v>
      </c>
      <c r="G6" s="7">
        <v>0.10226593634234088</v>
      </c>
      <c r="I6" s="7">
        <v>40.702193267220004</v>
      </c>
      <c r="J6" s="7">
        <v>106.09054999999999</v>
      </c>
      <c r="K6" s="7">
        <v>0.11616170698593542</v>
      </c>
      <c r="M6" s="7">
        <v>19.50009077016</v>
      </c>
      <c r="N6" s="8">
        <v>152.78093999999999</v>
      </c>
      <c r="O6" s="8">
        <v>0.26729867178027605</v>
      </c>
    </row>
    <row r="7" spans="1:15" x14ac:dyDescent="0.25">
      <c r="A7" s="7">
        <v>15.18930886491</v>
      </c>
      <c r="B7" s="7">
        <v>163.76463000000001</v>
      </c>
      <c r="C7" s="7">
        <v>2.9629450980222492E-2</v>
      </c>
      <c r="E7" s="7">
        <v>35.149153513320002</v>
      </c>
      <c r="F7" s="7">
        <v>106.96751999999999</v>
      </c>
      <c r="G7" s="7">
        <v>0.10632481771978233</v>
      </c>
      <c r="I7" s="7">
        <v>27.366125024160002</v>
      </c>
      <c r="J7" s="7">
        <v>122.99102999999999</v>
      </c>
      <c r="K7" s="7">
        <v>9.2546121935433351E-2</v>
      </c>
      <c r="M7" s="7">
        <v>10.258156434509999</v>
      </c>
      <c r="N7" s="8">
        <v>197.38070999999997</v>
      </c>
      <c r="O7" s="8">
        <v>0.22130120691624344</v>
      </c>
    </row>
    <row r="8" spans="1:15" x14ac:dyDescent="0.25">
      <c r="A8" s="7">
        <v>7.1980362606600012</v>
      </c>
      <c r="B8" s="7">
        <v>225.15438</v>
      </c>
      <c r="C8" s="7">
        <v>5.8577236219558397E-2</v>
      </c>
      <c r="E8" s="7">
        <v>22.35057301422</v>
      </c>
      <c r="F8" s="7">
        <v>127.02719</v>
      </c>
      <c r="G8" s="7">
        <v>0.11644347315112337</v>
      </c>
      <c r="I8" s="7">
        <v>22.557201944040003</v>
      </c>
      <c r="J8" s="7">
        <v>137.09370000000001</v>
      </c>
      <c r="K8" s="7">
        <v>0.10393704002640444</v>
      </c>
    </row>
    <row r="9" spans="1:15" x14ac:dyDescent="0.25">
      <c r="E9" s="7">
        <v>18.536489275680001</v>
      </c>
      <c r="F9" s="7">
        <v>155.18210999999999</v>
      </c>
      <c r="G9" s="7">
        <v>0.14475618043017266</v>
      </c>
      <c r="I9" s="7">
        <v>16.003272052980002</v>
      </c>
      <c r="J9" s="6">
        <v>164.48544000000001</v>
      </c>
      <c r="K9" s="6">
        <v>1.8592261467517922E-2</v>
      </c>
    </row>
    <row r="10" spans="1:15" x14ac:dyDescent="0.25">
      <c r="E10" s="7">
        <v>8.36057610738</v>
      </c>
      <c r="F10" s="9">
        <v>212.38387513897766</v>
      </c>
      <c r="G10" s="9">
        <v>36.651896634448072</v>
      </c>
      <c r="I10" s="7">
        <v>6.9491884065832323</v>
      </c>
      <c r="J10" s="9">
        <v>243.58978909076333</v>
      </c>
      <c r="K10" s="9">
        <v>31.430490961953655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5C9A7-A9BE-4B88-904B-3A34D065133C}">
  <dimension ref="A1:G16"/>
  <sheetViews>
    <sheetView tabSelected="1" workbookViewId="0">
      <selection activeCell="D11" sqref="D11"/>
    </sheetView>
  </sheetViews>
  <sheetFormatPr defaultRowHeight="15" x14ac:dyDescent="0.25"/>
  <cols>
    <col min="1" max="1" width="18.5703125" bestFit="1" customWidth="1"/>
    <col min="2" max="2" width="19.7109375" bestFit="1" customWidth="1"/>
    <col min="5" max="5" width="18.5703125" bestFit="1" customWidth="1"/>
    <col min="6" max="6" width="19.7109375" bestFit="1" customWidth="1"/>
  </cols>
  <sheetData>
    <row r="1" spans="1:7" x14ac:dyDescent="0.25">
      <c r="A1" s="1" t="s">
        <v>18</v>
      </c>
      <c r="E1" s="1" t="s">
        <v>17</v>
      </c>
    </row>
    <row r="2" spans="1:7" x14ac:dyDescent="0.25">
      <c r="A2" s="4" t="s">
        <v>1</v>
      </c>
      <c r="B2" s="4" t="s">
        <v>2</v>
      </c>
      <c r="C2" s="4" t="s">
        <v>55</v>
      </c>
      <c r="E2" s="4" t="s">
        <v>1</v>
      </c>
      <c r="F2" s="4" t="s">
        <v>2</v>
      </c>
      <c r="G2" s="4" t="s">
        <v>55</v>
      </c>
    </row>
    <row r="3" spans="1:7" x14ac:dyDescent="0.25">
      <c r="A3" s="7">
        <v>68.847771561936966</v>
      </c>
      <c r="B3" s="8">
        <v>87.013859999999994</v>
      </c>
      <c r="C3" s="8">
        <v>0.37629073742041935</v>
      </c>
      <c r="E3" s="7">
        <v>27.566473588920005</v>
      </c>
      <c r="F3" s="8">
        <v>132.83689867187286</v>
      </c>
      <c r="G3" s="8">
        <v>0.6805915054010121</v>
      </c>
    </row>
    <row r="4" spans="1:7" x14ac:dyDescent="0.25">
      <c r="A4" s="7">
        <v>55.8191360733369</v>
      </c>
      <c r="B4" s="7">
        <v>93.040859999999995</v>
      </c>
      <c r="C4" s="7">
        <v>0.14089913991955344</v>
      </c>
      <c r="E4" s="7">
        <v>20.126692466910001</v>
      </c>
      <c r="F4" s="8">
        <v>146.82849999999999</v>
      </c>
      <c r="G4" s="8">
        <v>1.8010533502883495</v>
      </c>
    </row>
    <row r="5" spans="1:7" x14ac:dyDescent="0.25">
      <c r="A5" s="7">
        <v>42.107956068044466</v>
      </c>
      <c r="B5" s="7">
        <v>103.61960000000001</v>
      </c>
      <c r="C5" s="7">
        <v>8.8358102653894557E-2</v>
      </c>
      <c r="E5" s="7">
        <v>15.42982388976</v>
      </c>
      <c r="F5" s="8">
        <v>163.95510000000002</v>
      </c>
      <c r="G5" s="8">
        <v>1.5291553432715008</v>
      </c>
    </row>
    <row r="6" spans="1:7" x14ac:dyDescent="0.25">
      <c r="A6" s="7">
        <v>27.801343134648349</v>
      </c>
      <c r="B6" s="8">
        <v>122.16951</v>
      </c>
      <c r="C6" s="8">
        <v>1.5244449805685063</v>
      </c>
      <c r="E6" s="7">
        <v>10.285983535050001</v>
      </c>
      <c r="F6" s="9">
        <v>198.55259999999998</v>
      </c>
      <c r="G6" s="9">
        <v>3.9788222779464237</v>
      </c>
    </row>
    <row r="7" spans="1:7" x14ac:dyDescent="0.25">
      <c r="A7" s="7">
        <v>21.132194425184611</v>
      </c>
      <c r="B7" s="9">
        <v>134.39196000000001</v>
      </c>
      <c r="C7" s="9">
        <v>2.4038195691390181</v>
      </c>
      <c r="E7" s="7">
        <v>24.91929151722</v>
      </c>
      <c r="F7" s="8">
        <v>135.00613036483855</v>
      </c>
      <c r="G7" s="8">
        <v>1.2903558839940401</v>
      </c>
    </row>
    <row r="8" spans="1:7" x14ac:dyDescent="0.25">
      <c r="A8" s="7">
        <v>14.74857814498381</v>
      </c>
      <c r="B8" s="9">
        <v>167.69630000000001</v>
      </c>
      <c r="C8" s="9">
        <v>7.4902423984357522</v>
      </c>
      <c r="E8" s="7">
        <v>19.794095483850001</v>
      </c>
      <c r="F8" s="8">
        <v>141.4923</v>
      </c>
      <c r="G8" s="8">
        <v>1.102662580975792</v>
      </c>
    </row>
    <row r="9" spans="1:7" x14ac:dyDescent="0.25">
      <c r="E9" s="7">
        <v>16.377011166420001</v>
      </c>
      <c r="F9" s="8">
        <v>153.9058</v>
      </c>
      <c r="G9" s="8">
        <v>1.4261602001198543</v>
      </c>
    </row>
    <row r="10" spans="1:7" x14ac:dyDescent="0.25">
      <c r="E10" s="7">
        <v>12.34122070257</v>
      </c>
      <c r="F10" s="9">
        <v>177.9289</v>
      </c>
      <c r="G10" s="9">
        <v>3.18274016346035</v>
      </c>
    </row>
    <row r="11" spans="1:7" x14ac:dyDescent="0.25">
      <c r="E11" s="7">
        <v>68.916192171210014</v>
      </c>
      <c r="F11" s="8">
        <v>92.131939626354779</v>
      </c>
      <c r="G11" s="8">
        <v>1.7950045243336838</v>
      </c>
    </row>
    <row r="12" spans="1:7" x14ac:dyDescent="0.25">
      <c r="E12" s="7">
        <v>50.075547931260004</v>
      </c>
      <c r="F12" s="9">
        <v>95.74627244440731</v>
      </c>
      <c r="G12" s="9">
        <v>2.1182446867996956</v>
      </c>
    </row>
    <row r="13" spans="1:7" x14ac:dyDescent="0.25">
      <c r="E13" s="7">
        <v>68.916192171210014</v>
      </c>
      <c r="F13" s="8">
        <v>91.14073280288612</v>
      </c>
      <c r="G13" s="8">
        <v>1.5655481596054817</v>
      </c>
    </row>
    <row r="14" spans="1:7" x14ac:dyDescent="0.25">
      <c r="E14" s="7">
        <v>54.742080541410004</v>
      </c>
      <c r="F14" s="8">
        <v>93.170137898715254</v>
      </c>
      <c r="G14" s="8">
        <v>1.5866489121831471</v>
      </c>
    </row>
    <row r="15" spans="1:7" x14ac:dyDescent="0.25">
      <c r="E15" s="7">
        <v>43.483173351210006</v>
      </c>
      <c r="F15" s="8">
        <v>94.683838674632341</v>
      </c>
      <c r="G15" s="8">
        <v>1.790359353159628</v>
      </c>
    </row>
    <row r="16" spans="1:7" x14ac:dyDescent="0.25">
      <c r="E16" s="7">
        <v>34.539917107950004</v>
      </c>
      <c r="F16" s="8">
        <v>102.00263246693645</v>
      </c>
      <c r="G16" s="8">
        <v>1.8883672291636477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55BF7-500B-4213-821F-5280E99A2BB4}">
  <dimension ref="A1:D22"/>
  <sheetViews>
    <sheetView workbookViewId="0">
      <selection activeCell="H14" sqref="H14"/>
    </sheetView>
  </sheetViews>
  <sheetFormatPr defaultRowHeight="15" x14ac:dyDescent="0.25"/>
  <cols>
    <col min="1" max="1" width="23.7109375" bestFit="1" customWidth="1"/>
    <col min="2" max="2" width="17.7109375" bestFit="1" customWidth="1"/>
    <col min="4" max="4" width="11.28515625" bestFit="1" customWidth="1"/>
  </cols>
  <sheetData>
    <row r="1" spans="1:4" x14ac:dyDescent="0.25">
      <c r="A1" t="s">
        <v>56</v>
      </c>
    </row>
    <row r="2" spans="1:4" x14ac:dyDescent="0.25">
      <c r="A2" s="3" t="s">
        <v>6</v>
      </c>
      <c r="B2" s="3" t="s">
        <v>7</v>
      </c>
    </row>
    <row r="3" spans="1:4" x14ac:dyDescent="0.25">
      <c r="A3" s="15">
        <v>1.2569999999999999</v>
      </c>
      <c r="B3" s="15">
        <v>2.5069999999999999E-2</v>
      </c>
    </row>
    <row r="5" spans="1:4" x14ac:dyDescent="0.25">
      <c r="A5" s="1" t="s">
        <v>8</v>
      </c>
    </row>
    <row r="6" spans="1:4" x14ac:dyDescent="0.25">
      <c r="A6" s="3" t="s">
        <v>11</v>
      </c>
      <c r="B6" s="3" t="s">
        <v>12</v>
      </c>
      <c r="C6" s="3" t="s">
        <v>6</v>
      </c>
      <c r="D6" s="3" t="s">
        <v>7</v>
      </c>
    </row>
    <row r="7" spans="1:4" x14ac:dyDescent="0.25">
      <c r="A7">
        <v>0.1</v>
      </c>
      <c r="B7" s="6">
        <v>4.1640000000000003E-2</v>
      </c>
      <c r="C7" s="7">
        <v>1.10446</v>
      </c>
      <c r="D7" s="7">
        <v>0.10505</v>
      </c>
    </row>
    <row r="8" spans="1:4" x14ac:dyDescent="0.25">
      <c r="A8">
        <v>0.2</v>
      </c>
      <c r="B8" s="6">
        <v>8.906E-2</v>
      </c>
      <c r="C8" s="7">
        <v>1.2873399999999999</v>
      </c>
      <c r="D8" s="7">
        <v>3.3430000000000001E-2</v>
      </c>
    </row>
    <row r="9" spans="1:4" x14ac:dyDescent="0.25">
      <c r="A9">
        <v>0.3</v>
      </c>
      <c r="B9" s="6">
        <v>0.14354</v>
      </c>
      <c r="C9" s="7">
        <v>1.1939500000000001</v>
      </c>
      <c r="D9" s="7">
        <v>2.6419999999999999E-2</v>
      </c>
    </row>
    <row r="10" spans="1:4" x14ac:dyDescent="0.25">
      <c r="A10" s="2">
        <v>0.4</v>
      </c>
      <c r="B10" s="12">
        <v>0.20679</v>
      </c>
      <c r="C10" s="13">
        <v>1.4714700000000001</v>
      </c>
      <c r="D10" s="13">
        <v>6.8919999999999995E-2</v>
      </c>
    </row>
    <row r="12" spans="1:4" x14ac:dyDescent="0.25">
      <c r="A12" s="1" t="s">
        <v>9</v>
      </c>
    </row>
    <row r="13" spans="1:4" x14ac:dyDescent="0.25">
      <c r="A13" s="3" t="s">
        <v>13</v>
      </c>
      <c r="B13" s="3" t="s">
        <v>14</v>
      </c>
      <c r="C13" s="3" t="s">
        <v>6</v>
      </c>
      <c r="D13" s="3" t="s">
        <v>7</v>
      </c>
    </row>
    <row r="14" spans="1:4" x14ac:dyDescent="0.25">
      <c r="A14">
        <v>0.1</v>
      </c>
      <c r="B14" s="6">
        <v>3.3320000000000002E-2</v>
      </c>
      <c r="C14" s="7">
        <v>1.0851</v>
      </c>
      <c r="D14" s="7">
        <v>2.6210000000000001E-2</v>
      </c>
    </row>
    <row r="15" spans="1:4" x14ac:dyDescent="0.25">
      <c r="A15">
        <v>0.2</v>
      </c>
      <c r="B15" s="6">
        <v>7.1959999999999996E-2</v>
      </c>
      <c r="C15" s="7">
        <v>1.1732499999999999</v>
      </c>
      <c r="D15" s="7">
        <v>0.11179</v>
      </c>
    </row>
    <row r="16" spans="1:4" x14ac:dyDescent="0.25">
      <c r="A16">
        <v>0.3</v>
      </c>
      <c r="B16" s="6">
        <v>0.11734</v>
      </c>
      <c r="C16" s="7">
        <v>1.20305</v>
      </c>
      <c r="D16" s="7">
        <v>4.6109999999999998E-2</v>
      </c>
    </row>
    <row r="17" spans="1:4" x14ac:dyDescent="0.25">
      <c r="A17" s="2">
        <v>0.4</v>
      </c>
      <c r="B17" s="12">
        <v>0.17135</v>
      </c>
      <c r="C17" s="13">
        <v>1.1411500000000001</v>
      </c>
      <c r="D17" s="13">
        <v>4.836E-2</v>
      </c>
    </row>
    <row r="19" spans="1:4" x14ac:dyDescent="0.25">
      <c r="A19" s="1" t="s">
        <v>10</v>
      </c>
    </row>
    <row r="20" spans="1:4" x14ac:dyDescent="0.25">
      <c r="A20" s="3" t="s">
        <v>15</v>
      </c>
      <c r="B20" s="3" t="s">
        <v>16</v>
      </c>
      <c r="C20" s="3" t="s">
        <v>6</v>
      </c>
      <c r="D20" s="3" t="s">
        <v>7</v>
      </c>
    </row>
    <row r="21" spans="1:4" x14ac:dyDescent="0.25">
      <c r="A21">
        <v>0.2</v>
      </c>
      <c r="B21" s="6">
        <v>6.9709999999999994E-2</v>
      </c>
      <c r="C21" s="7">
        <v>1.25861</v>
      </c>
      <c r="D21" s="7">
        <v>3.78E-2</v>
      </c>
    </row>
    <row r="22" spans="1:4" x14ac:dyDescent="0.25">
      <c r="A22" s="2">
        <v>0.4</v>
      </c>
      <c r="B22" s="12">
        <v>0.16655</v>
      </c>
      <c r="C22" s="13">
        <v>1.2489699999999999</v>
      </c>
      <c r="D22" s="13">
        <v>2.6509999999999999E-2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Peak fitting coefficients</vt:lpstr>
      <vt:lpstr>Shoulder fitting coefficients</vt:lpstr>
      <vt:lpstr>Aqueous</vt:lpstr>
      <vt:lpstr>EtOH-water</vt:lpstr>
      <vt:lpstr>Acetone-water</vt:lpstr>
      <vt:lpstr>IPA-water</vt:lpstr>
      <vt:lpstr>B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 Hou</dc:creator>
  <cp:lastModifiedBy>Can Hou</cp:lastModifiedBy>
  <dcterms:created xsi:type="dcterms:W3CDTF">2024-04-16T14:57:44Z</dcterms:created>
  <dcterms:modified xsi:type="dcterms:W3CDTF">2024-04-23T16:36:11Z</dcterms:modified>
</cp:coreProperties>
</file>